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4" activeTab="0"/>
  </bookViews>
  <sheets>
    <sheet name="грудень уточ. 05.01.2015" sheetId="1" r:id="rId1"/>
  </sheets>
  <definedNames>
    <definedName name="_xlnm.Print_Area" localSheetId="0">'грудень уточ. 05.01.2015'!$A$1:$K$282</definedName>
  </definedNames>
  <calcPr fullCalcOnLoad="1"/>
</workbook>
</file>

<file path=xl/sharedStrings.xml><?xml version="1.0" encoding="utf-8"?>
<sst xmlns="http://schemas.openxmlformats.org/spreadsheetml/2006/main" count="391" uniqueCount="149">
  <si>
    <t>m4</t>
  </si>
  <si>
    <t>m5</t>
  </si>
  <si>
    <t>m6</t>
  </si>
  <si>
    <t>m7</t>
  </si>
  <si>
    <t>m8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</si>
  <si>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</si>
  <si>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</si>
  <si>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</si>
  <si>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</si>
  <si>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</si>
  <si>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</si>
  <si>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110</t>
  </si>
  <si>
    <t>Управління у справах сім'ї, молоді та спорту</t>
  </si>
  <si>
    <t>150</t>
  </si>
  <si>
    <t>Управління   праці  та соціального захисту населення</t>
  </si>
  <si>
    <t>400</t>
  </si>
  <si>
    <t>Управління житлово-комунального господарства</t>
  </si>
  <si>
    <t>470</t>
  </si>
  <si>
    <t>Управління будівництва та розвитку інфраструктури міста</t>
  </si>
  <si>
    <t>471</t>
  </si>
  <si>
    <t>Відділ капітального будівництва</t>
  </si>
  <si>
    <t>73</t>
  </si>
  <si>
    <t>Управління економічного розвитку міста</t>
  </si>
  <si>
    <t>75</t>
  </si>
  <si>
    <t>Фінансове  управління</t>
  </si>
  <si>
    <t>070101</t>
  </si>
  <si>
    <t>Дошкільні заклади освіти</t>
  </si>
  <si>
    <t>070201</t>
  </si>
  <si>
    <t>070401</t>
  </si>
  <si>
    <t>070805</t>
  </si>
  <si>
    <t>Групи централізованого господарського обслуговування</t>
  </si>
  <si>
    <t>080101</t>
  </si>
  <si>
    <t>КЗ "Центральна районна лікарня"</t>
  </si>
  <si>
    <t>КЗ "Районна лікарня"</t>
  </si>
  <si>
    <t>080203</t>
  </si>
  <si>
    <t>Перинатальні центри, пологові будинки</t>
  </si>
  <si>
    <t>080300</t>
  </si>
  <si>
    <t>080500</t>
  </si>
  <si>
    <t>080600</t>
  </si>
  <si>
    <t>Фельдшерсько-акушерські пункти</t>
  </si>
  <si>
    <t>081003</t>
  </si>
  <si>
    <t>091204</t>
  </si>
  <si>
    <t>Територіальні центри соціального обслуговування (надання соціальних послуг)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</si>
  <si>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</si>
  <si>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</si>
  <si>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</si>
  <si>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</si>
  <si>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</si>
  <si>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</si>
  <si>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</si>
  <si>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</si>
  <si>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130107</t>
  </si>
  <si>
    <t>130115</t>
  </si>
  <si>
    <t>Центри `Спорт для всіх` та заходи з фізичної культури</t>
  </si>
  <si>
    <t>250404</t>
  </si>
  <si>
    <t xml:space="preserve"> </t>
  </si>
  <si>
    <t xml:space="preserve">Усього </t>
  </si>
  <si>
    <t xml:space="preserve">Загальноосвітні школи </t>
  </si>
  <si>
    <t>Позашкільні заклади освіти</t>
  </si>
  <si>
    <t>Стоматологічні поліклініки</t>
  </si>
  <si>
    <t>Централізовані бухгалтерії</t>
  </si>
  <si>
    <t xml:space="preserve">Амбулаторії </t>
  </si>
  <si>
    <t>ДЮСШ Освіти</t>
  </si>
  <si>
    <t>ДЮСШ Сокіл</t>
  </si>
  <si>
    <t>Інші видатки (Фонд майна)</t>
  </si>
  <si>
    <t>Інші видатки (Упр.надзвич.)</t>
  </si>
  <si>
    <t>ОСВІТА</t>
  </si>
  <si>
    <t>ОХОРОНА ЗДОРОВ'Я</t>
  </si>
  <si>
    <t>Соціальний захист</t>
  </si>
  <si>
    <t xml:space="preserve">КУЛЬТУРА </t>
  </si>
  <si>
    <t>ФІЗИЧНА КУЛЬТУРА</t>
  </si>
  <si>
    <t>ІНШІ ВИДАТКИ</t>
  </si>
  <si>
    <t>Про зміни до видатків до загального фонду бюджету на 2014 рік</t>
  </si>
  <si>
    <t>За рахунок зменшення(-), збільшення(+) з інших функцій</t>
  </si>
  <si>
    <t>Житлово-комунальне господарство</t>
  </si>
  <si>
    <t>Благоустрій</t>
  </si>
  <si>
    <t>Оплата послуг(крім комунальних)</t>
  </si>
  <si>
    <t>081002</t>
  </si>
  <si>
    <t>Інші заходи по охороні здоров'я(програма медикаментозного забезпечення)</t>
  </si>
  <si>
    <t>Медикаменти та перев'язувальні матеріали</t>
  </si>
  <si>
    <t>Оплата водопостачання</t>
  </si>
  <si>
    <t>Оплата електроенергії</t>
  </si>
  <si>
    <t>Субсидії та поточні трансферти підприємствам</t>
  </si>
  <si>
    <t>Предмети,матеріали,обладнання</t>
  </si>
  <si>
    <t>Оплата теплопостачання</t>
  </si>
  <si>
    <t>070701</t>
  </si>
  <si>
    <t>Заклади післядипломної освіти (ЦРЛ)</t>
  </si>
  <si>
    <t>2250</t>
  </si>
  <si>
    <t>Видатки на відрядження</t>
  </si>
  <si>
    <t>Виплата пенсій і допомоги</t>
  </si>
  <si>
    <t>Інші виплати населенню</t>
  </si>
  <si>
    <t>КП "Міськсвітло"</t>
  </si>
  <si>
    <t>КП "Ритуальна служба"</t>
  </si>
  <si>
    <t>Поточні трансферти підприємствам</t>
  </si>
  <si>
    <t>Засоби масової інформації</t>
  </si>
  <si>
    <t>Телебачення і радіомовлення</t>
  </si>
  <si>
    <t>Періодичні видання</t>
  </si>
  <si>
    <t>Л.М.Прокопець</t>
  </si>
  <si>
    <t>В.М.Крохта</t>
  </si>
  <si>
    <t>Оплата природного газу</t>
  </si>
  <si>
    <t>Оплата інших енергоносіїв</t>
  </si>
  <si>
    <t>тис.  грн.</t>
  </si>
  <si>
    <t>Заклади післядипломної освіти (РЛ)</t>
  </si>
  <si>
    <t>Інші поточні видатки</t>
  </si>
  <si>
    <t>Окремі заходи по реалізації державних програм</t>
  </si>
  <si>
    <t>Придбання підручників</t>
  </si>
  <si>
    <t>Харчування</t>
  </si>
  <si>
    <t>Управління культури</t>
  </si>
  <si>
    <t>Проведення навчально-тренувальних зборів і змагань</t>
  </si>
  <si>
    <t>Добродія Калуська</t>
  </si>
  <si>
    <t>Продукти харчування</t>
  </si>
  <si>
    <t>Видатки на запобігання та ліквідацію надзвичайних ситуацій</t>
  </si>
  <si>
    <t>Зв"язок</t>
  </si>
  <si>
    <t>Музеї</t>
  </si>
  <si>
    <t>Інші видатки на соціальний захист населення</t>
  </si>
  <si>
    <t>Виконавчий комітет</t>
  </si>
  <si>
    <t>Оплата праці</t>
  </si>
  <si>
    <t>Нарахування на зарплату</t>
  </si>
  <si>
    <t>Оплата відрядження</t>
  </si>
  <si>
    <t>Фонд комунальної власності територіальної громади м.Калуш</t>
  </si>
  <si>
    <t>Методична робота</t>
  </si>
  <si>
    <t>Програма розвитку автотранспорту загального користування м. Калуша на 2013-2014 роки</t>
  </si>
  <si>
    <t>Предмети матеріали,обладнання</t>
  </si>
  <si>
    <t>Програма підтримки малого підприємництва</t>
  </si>
  <si>
    <t>Управління освіти</t>
  </si>
  <si>
    <t xml:space="preserve">Заклади післядипломної освіти </t>
  </si>
  <si>
    <t>"Інші освітні програми" (програма розвитку освіти)</t>
  </si>
  <si>
    <t>Інші заходи по охороні здоров'я(пільгові медикаменти) ЦРЛ</t>
  </si>
  <si>
    <t>Інші заходи по охороні здоров'я(пільгові медикаменти) РЛ</t>
  </si>
  <si>
    <t>Пільги ветеранам війни</t>
  </si>
  <si>
    <t>Інші пільги ветеранам війни</t>
  </si>
  <si>
    <t>Пільги багатодітним сім"ям</t>
  </si>
  <si>
    <t>Компенсаційні виплати на пільговий проїзд</t>
  </si>
  <si>
    <t>Інші пільги громадянам, які постраждали внаслідок Чорнобильської катастрофи</t>
  </si>
  <si>
    <t>Допомога на догляд за інвалідом І-ІІ групи внаслідок психічного розладу</t>
  </si>
  <si>
    <t>За рахунок субвенції з районного бюджету зменшення(-), збільшення(+)</t>
  </si>
  <si>
    <t xml:space="preserve">За рахунок субвенцій з державного та обласного бюджетів зменшення(-), збільшення(+) </t>
  </si>
  <si>
    <t>Місцеві пільги</t>
  </si>
  <si>
    <t>Філармонії , музичні колективи та інші культурно-мистецькі заходи</t>
  </si>
  <si>
    <t>Інші культурно-освітні заклади та заходи (позашкілля)</t>
  </si>
  <si>
    <t>Муніципальні колективи</t>
  </si>
  <si>
    <t>Служба в справах дітей</t>
  </si>
  <si>
    <t>КП "Калушавтодор"</t>
  </si>
  <si>
    <t>Парк культури і відпочинку</t>
  </si>
  <si>
    <t>Видатки на покриття заборгованостей, що виникли у попередні роки (освіта)</t>
  </si>
  <si>
    <t>Інші видатки (виконком)</t>
  </si>
  <si>
    <t>Секретар міської ради</t>
  </si>
  <si>
    <t>Олександр Челядин</t>
  </si>
  <si>
    <r>
      <t>Додаток № 1                             до рішення від 05.01.2015 р.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№ 2814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</si>
</sst>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9">
    <font>
      <sz val="10"/>
      <color indexed="8"/>
      <name val="Arial"/>
      <family val="0"/>
    </font>
    <font>
      <sz val="8"/>
      <color indexed="8"/>
      <name val="Arial Cyr"/>
      <family val="0"/>
    </font>
    <font>
      <sz val="18"/>
      <color indexed="8"/>
      <name val="Times New Roman Cyr"/>
      <family val="0"/>
    </font>
    <font>
      <sz val="7"/>
      <color indexed="8"/>
      <name val="Arial CYR"/>
      <family val="0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2" fontId="6" fillId="24" borderId="10" xfId="0" applyNumberFormat="1" applyFont="1" applyFill="1" applyBorder="1" applyAlignment="1">
      <alignment horizontal="right"/>
    </xf>
    <xf numFmtId="0" fontId="6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left" wrapText="1"/>
    </xf>
    <xf numFmtId="2" fontId="6" fillId="10" borderId="10" xfId="0" applyNumberFormat="1" applyFont="1" applyFill="1" applyBorder="1" applyAlignment="1">
      <alignment horizontal="right"/>
    </xf>
    <xf numFmtId="0" fontId="6" fillId="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left" wrapText="1"/>
    </xf>
    <xf numFmtId="2" fontId="6" fillId="9" borderId="10" xfId="0" applyNumberFormat="1" applyFont="1" applyFill="1" applyBorder="1" applyAlignment="1">
      <alignment horizontal="right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left" wrapText="1"/>
    </xf>
    <xf numFmtId="2" fontId="6" fillId="19" borderId="10" xfId="0" applyNumberFormat="1" applyFont="1" applyFill="1" applyBorder="1" applyAlignment="1">
      <alignment horizontal="right"/>
    </xf>
    <xf numFmtId="0" fontId="6" fillId="12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left" wrapText="1"/>
    </xf>
    <xf numFmtId="2" fontId="6" fillId="12" borderId="10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left" wrapText="1"/>
    </xf>
    <xf numFmtId="2" fontId="6" fillId="5" borderId="10" xfId="0" applyNumberFormat="1" applyFont="1" applyFill="1" applyBorder="1" applyAlignment="1">
      <alignment horizontal="right"/>
    </xf>
    <xf numFmtId="190" fontId="6" fillId="24" borderId="10" xfId="0" applyNumberFormat="1" applyFont="1" applyFill="1" applyBorder="1" applyAlignment="1">
      <alignment horizontal="right"/>
    </xf>
    <xf numFmtId="190" fontId="6" fillId="10" borderId="10" xfId="0" applyNumberFormat="1" applyFont="1" applyFill="1" applyBorder="1" applyAlignment="1">
      <alignment horizontal="right"/>
    </xf>
    <xf numFmtId="190" fontId="6" fillId="9" borderId="10" xfId="0" applyNumberFormat="1" applyFont="1" applyFill="1" applyBorder="1" applyAlignment="1">
      <alignment horizontal="right"/>
    </xf>
    <xf numFmtId="190" fontId="6" fillId="19" borderId="10" xfId="0" applyNumberFormat="1" applyFont="1" applyFill="1" applyBorder="1" applyAlignment="1">
      <alignment horizontal="right"/>
    </xf>
    <xf numFmtId="190" fontId="6" fillId="12" borderId="10" xfId="0" applyNumberFormat="1" applyFont="1" applyFill="1" applyBorder="1" applyAlignment="1">
      <alignment horizontal="right"/>
    </xf>
    <xf numFmtId="190" fontId="6" fillId="5" borderId="10" xfId="0" applyNumberFormat="1" applyFont="1" applyFill="1" applyBorder="1" applyAlignment="1">
      <alignment horizontal="right"/>
    </xf>
    <xf numFmtId="190" fontId="6" fillId="8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90" fontId="0" fillId="0" borderId="10" xfId="0" applyNumberFormat="1" applyBorder="1" applyAlignment="1">
      <alignment/>
    </xf>
    <xf numFmtId="190" fontId="10" fillId="9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90" fontId="11" fillId="0" borderId="10" xfId="0" applyNumberFormat="1" applyFont="1" applyBorder="1" applyAlignment="1">
      <alignment/>
    </xf>
    <xf numFmtId="19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90" fontId="11" fillId="8" borderId="10" xfId="0" applyNumberFormat="1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6" fillId="8" borderId="10" xfId="0" applyFont="1" applyFill="1" applyBorder="1" applyAlignment="1">
      <alignment horizontal="left" wrapText="1"/>
    </xf>
    <xf numFmtId="2" fontId="6" fillId="8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right"/>
    </xf>
    <xf numFmtId="0" fontId="6" fillId="8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5" fillId="25" borderId="10" xfId="0" applyFont="1" applyFill="1" applyBorder="1" applyAlignment="1">
      <alignment horizontal="center"/>
    </xf>
    <xf numFmtId="2" fontId="5" fillId="25" borderId="10" xfId="0" applyNumberFormat="1" applyFont="1" applyFill="1" applyBorder="1" applyAlignment="1">
      <alignment horizontal="right"/>
    </xf>
    <xf numFmtId="190" fontId="5" fillId="25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90" fontId="0" fillId="25" borderId="10" xfId="0" applyNumberFormat="1" applyFill="1" applyBorder="1" applyAlignment="1">
      <alignment/>
    </xf>
    <xf numFmtId="0" fontId="11" fillId="0" borderId="0" xfId="0" applyFont="1" applyAlignment="1">
      <alignment/>
    </xf>
    <xf numFmtId="0" fontId="7" fillId="24" borderId="10" xfId="0" applyFont="1" applyFill="1" applyBorder="1" applyAlignment="1">
      <alignment horizontal="left" wrapText="1"/>
    </xf>
    <xf numFmtId="2" fontId="7" fillId="24" borderId="10" xfId="0" applyNumberFormat="1" applyFont="1" applyFill="1" applyBorder="1" applyAlignment="1">
      <alignment horizontal="right"/>
    </xf>
    <xf numFmtId="190" fontId="7" fillId="24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 wrapText="1"/>
    </xf>
    <xf numFmtId="2" fontId="6" fillId="25" borderId="10" xfId="0" applyNumberFormat="1" applyFont="1" applyFill="1" applyBorder="1" applyAlignment="1">
      <alignment horizontal="right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190" fontId="11" fillId="2" borderId="10" xfId="0" applyNumberFormat="1" applyFont="1" applyFill="1" applyBorder="1" applyAlignment="1">
      <alignment/>
    </xf>
    <xf numFmtId="190" fontId="6" fillId="2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4" fillId="8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right"/>
    </xf>
    <xf numFmtId="190" fontId="14" fillId="8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right"/>
    </xf>
    <xf numFmtId="190" fontId="16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190" fontId="17" fillId="8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0" fontId="15" fillId="25" borderId="10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left" wrapText="1"/>
    </xf>
    <xf numFmtId="2" fontId="15" fillId="25" borderId="10" xfId="0" applyNumberFormat="1" applyFont="1" applyFill="1" applyBorder="1" applyAlignment="1">
      <alignment horizontal="right"/>
    </xf>
    <xf numFmtId="190" fontId="15" fillId="2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left" wrapText="1"/>
    </xf>
    <xf numFmtId="190" fontId="6" fillId="0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2" fontId="6" fillId="2" borderId="10" xfId="0" applyNumberFormat="1" applyFont="1" applyFill="1" applyBorder="1" applyAlignment="1">
      <alignment horizontal="right"/>
    </xf>
    <xf numFmtId="190" fontId="6" fillId="25" borderId="10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 wrapText="1"/>
    </xf>
    <xf numFmtId="2" fontId="14" fillId="2" borderId="10" xfId="0" applyNumberFormat="1" applyFont="1" applyFill="1" applyBorder="1" applyAlignment="1">
      <alignment horizontal="right"/>
    </xf>
    <xf numFmtId="190" fontId="17" fillId="2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horizontal="left" wrapText="1"/>
    </xf>
    <xf numFmtId="190" fontId="36" fillId="0" borderId="10" xfId="0" applyNumberFormat="1" applyFont="1" applyFill="1" applyBorder="1" applyAlignment="1">
      <alignment horizontal="right"/>
    </xf>
    <xf numFmtId="190" fontId="37" fillId="0" borderId="10" xfId="0" applyNumberFormat="1" applyFont="1" applyBorder="1" applyAlignment="1">
      <alignment/>
    </xf>
    <xf numFmtId="190" fontId="37" fillId="0" borderId="10" xfId="0" applyNumberFormat="1" applyFont="1" applyFill="1" applyBorder="1" applyAlignment="1">
      <alignment/>
    </xf>
    <xf numFmtId="190" fontId="36" fillId="25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4"/>
  <sheetViews>
    <sheetView tabSelected="1" view="pageBreakPreview" zoomScaleSheetLayoutView="100" workbookViewId="0" topLeftCell="A256">
      <selection activeCell="J1" sqref="J1:K1"/>
    </sheetView>
  </sheetViews>
  <sheetFormatPr defaultColWidth="9.140625" defaultRowHeight="12.75"/>
  <cols>
    <col min="2" max="2" width="10.8515625" style="1" customWidth="1"/>
    <col min="3" max="3" width="46.8515625" style="2" customWidth="1"/>
    <col min="4" max="4" width="10.28125" style="1" hidden="1" customWidth="1"/>
    <col min="5" max="5" width="10.421875" style="1" hidden="1" customWidth="1"/>
    <col min="6" max="6" width="9.8515625" style="1" hidden="1" customWidth="1"/>
    <col min="7" max="7" width="10.421875" style="1" hidden="1" customWidth="1"/>
    <col min="8" max="8" width="9.8515625" style="1" hidden="1" customWidth="1"/>
    <col min="9" max="9" width="26.421875" style="0" customWidth="1"/>
    <col min="10" max="10" width="16.28125" style="0" customWidth="1"/>
    <col min="11" max="11" width="18.7109375" style="0" customWidth="1"/>
    <col min="12" max="12" width="9.57421875" style="0" customWidth="1"/>
  </cols>
  <sheetData>
    <row r="1" spans="9:11" ht="57.75" customHeight="1">
      <c r="I1" s="56"/>
      <c r="J1" s="112" t="s">
        <v>148</v>
      </c>
      <c r="K1" s="113"/>
    </row>
    <row r="2" spans="2:11" ht="48.75" customHeight="1">
      <c r="B2" s="109" t="s">
        <v>72</v>
      </c>
      <c r="C2" s="110"/>
      <c r="D2" s="110"/>
      <c r="E2" s="110"/>
      <c r="F2" s="110"/>
      <c r="G2" s="110"/>
      <c r="H2" s="110"/>
      <c r="I2" s="110"/>
      <c r="J2" s="111"/>
      <c r="K2" s="111"/>
    </row>
    <row r="3" spans="2:11" ht="23.25" customHeight="1">
      <c r="B3" s="5"/>
      <c r="C3" s="38"/>
      <c r="D3" s="39"/>
      <c r="E3" s="39"/>
      <c r="F3" s="39"/>
      <c r="G3" s="39"/>
      <c r="H3" s="39"/>
      <c r="I3" s="60"/>
      <c r="K3" s="60" t="s">
        <v>101</v>
      </c>
    </row>
    <row r="4" spans="2:11" s="4" customFormat="1" ht="102.75">
      <c r="B4" s="9"/>
      <c r="C4" s="9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40" t="s">
        <v>73</v>
      </c>
      <c r="J4" s="40" t="s">
        <v>135</v>
      </c>
      <c r="K4" s="40" t="s">
        <v>136</v>
      </c>
    </row>
    <row r="5" spans="2:11" ht="15.75">
      <c r="B5" s="13" t="s">
        <v>5</v>
      </c>
      <c r="C5" s="14" t="s">
        <v>6</v>
      </c>
      <c r="D5" s="15">
        <v>11246.378</v>
      </c>
      <c r="E5" s="15">
        <v>11246.378</v>
      </c>
      <c r="F5" s="15">
        <v>89.8</v>
      </c>
      <c r="G5" s="15">
        <v>10387.423</v>
      </c>
      <c r="H5" s="15">
        <v>1054.084</v>
      </c>
      <c r="I5" s="31">
        <f>I17+I23+I32+I37+I41+I44+I47+I28+I6+I35+I11+I15</f>
        <v>-45.57899999999999</v>
      </c>
      <c r="J5" s="31">
        <f>J17+J23+J32+J37+J41+J44+J47+J28+J6+J35+J11+J15</f>
        <v>0</v>
      </c>
      <c r="K5" s="31">
        <f>K17+K23+K32+K37+K41+K44+K47+K28+K6+K35+K11+K15</f>
        <v>0</v>
      </c>
    </row>
    <row r="6" spans="2:11" ht="15.75">
      <c r="B6" s="10">
        <v>1</v>
      </c>
      <c r="C6" s="11" t="s">
        <v>115</v>
      </c>
      <c r="D6" s="12"/>
      <c r="E6" s="12"/>
      <c r="F6" s="12"/>
      <c r="G6" s="12"/>
      <c r="H6" s="12"/>
      <c r="I6" s="72">
        <f>I7+I8+I9+I10</f>
        <v>-6.379999999999999</v>
      </c>
      <c r="J6" s="72">
        <f>J7+J8+J9+J10</f>
        <v>0</v>
      </c>
      <c r="K6" s="72">
        <f>K7+K8+K9+K10</f>
        <v>0</v>
      </c>
    </row>
    <row r="7" spans="2:11" ht="15.75">
      <c r="B7" s="6">
        <v>2111</v>
      </c>
      <c r="C7" s="7" t="s">
        <v>116</v>
      </c>
      <c r="D7" s="8"/>
      <c r="E7" s="8"/>
      <c r="F7" s="8"/>
      <c r="G7" s="8"/>
      <c r="H7" s="8"/>
      <c r="I7" s="102">
        <v>-4.1</v>
      </c>
      <c r="J7" s="45"/>
      <c r="K7" s="45"/>
    </row>
    <row r="8" spans="2:11" ht="15.75">
      <c r="B8" s="6">
        <v>2120</v>
      </c>
      <c r="C8" s="7" t="s">
        <v>117</v>
      </c>
      <c r="D8" s="8"/>
      <c r="E8" s="8"/>
      <c r="F8" s="8"/>
      <c r="G8" s="8"/>
      <c r="H8" s="8"/>
      <c r="I8" s="102">
        <v>-1.43</v>
      </c>
      <c r="J8" s="45"/>
      <c r="K8" s="45"/>
    </row>
    <row r="9" spans="2:11" ht="15.75">
      <c r="B9" s="6">
        <v>2250</v>
      </c>
      <c r="C9" s="7" t="s">
        <v>118</v>
      </c>
      <c r="D9" s="8"/>
      <c r="E9" s="8"/>
      <c r="F9" s="8"/>
      <c r="G9" s="8"/>
      <c r="H9" s="8"/>
      <c r="I9" s="102">
        <v>-0.31</v>
      </c>
      <c r="J9" s="45"/>
      <c r="K9" s="45"/>
    </row>
    <row r="10" spans="2:11" ht="15.75">
      <c r="B10" s="6">
        <v>2273</v>
      </c>
      <c r="C10" s="7" t="s">
        <v>81</v>
      </c>
      <c r="D10" s="8"/>
      <c r="E10" s="8"/>
      <c r="F10" s="8"/>
      <c r="G10" s="8"/>
      <c r="H10" s="8"/>
      <c r="I10" s="102">
        <v>-0.54</v>
      </c>
      <c r="J10" s="45"/>
      <c r="K10" s="45"/>
    </row>
    <row r="11" spans="2:11" s="62" customFormat="1" ht="15.75">
      <c r="B11" s="10">
        <v>10</v>
      </c>
      <c r="C11" s="11" t="s">
        <v>124</v>
      </c>
      <c r="D11" s="12"/>
      <c r="E11" s="12"/>
      <c r="F11" s="12"/>
      <c r="G11" s="12"/>
      <c r="H11" s="12"/>
      <c r="I11" s="92">
        <f>SUM(I12:I14)</f>
        <v>0.45100000000000007</v>
      </c>
      <c r="J11" s="92">
        <f>SUM(J12:J14)</f>
        <v>0</v>
      </c>
      <c r="K11" s="92">
        <f>SUM(K12:K14)</f>
        <v>0</v>
      </c>
    </row>
    <row r="12" spans="2:11" s="62" customFormat="1" ht="15.75">
      <c r="B12" s="6">
        <v>2111</v>
      </c>
      <c r="C12" s="7" t="s">
        <v>116</v>
      </c>
      <c r="D12" s="8"/>
      <c r="E12" s="8"/>
      <c r="F12" s="8"/>
      <c r="G12" s="8"/>
      <c r="H12" s="8"/>
      <c r="I12" s="102">
        <v>-0.152</v>
      </c>
      <c r="J12" s="45"/>
      <c r="K12" s="45"/>
    </row>
    <row r="13" spans="2:11" ht="15.75">
      <c r="B13" s="6">
        <v>2120</v>
      </c>
      <c r="C13" s="7" t="s">
        <v>117</v>
      </c>
      <c r="D13" s="8"/>
      <c r="E13" s="8"/>
      <c r="F13" s="8"/>
      <c r="G13" s="8"/>
      <c r="H13" s="8"/>
      <c r="I13" s="102">
        <v>-0.197</v>
      </c>
      <c r="J13" s="45"/>
      <c r="K13" s="45"/>
    </row>
    <row r="14" spans="2:11" s="62" customFormat="1" ht="15.75">
      <c r="B14" s="6">
        <v>2240</v>
      </c>
      <c r="C14" s="7" t="s">
        <v>76</v>
      </c>
      <c r="D14" s="8">
        <v>32162.12</v>
      </c>
      <c r="E14" s="8">
        <v>28310</v>
      </c>
      <c r="F14" s="8">
        <v>3610</v>
      </c>
      <c r="G14" s="8">
        <v>23183.591</v>
      </c>
      <c r="H14" s="8">
        <v>1933.484</v>
      </c>
      <c r="I14" s="103">
        <v>0.8</v>
      </c>
      <c r="J14" s="41"/>
      <c r="K14" s="41"/>
    </row>
    <row r="15" spans="2:11" ht="15.75">
      <c r="B15" s="10">
        <v>20</v>
      </c>
      <c r="C15" s="11" t="s">
        <v>141</v>
      </c>
      <c r="D15" s="12"/>
      <c r="E15" s="12"/>
      <c r="F15" s="12"/>
      <c r="G15" s="12"/>
      <c r="H15" s="12"/>
      <c r="I15" s="92">
        <f>SUM(I16)</f>
        <v>-0.4</v>
      </c>
      <c r="J15" s="92">
        <f>SUM(J16:J18)</f>
        <v>0</v>
      </c>
      <c r="K15" s="92">
        <f>SUM(K16:K18)</f>
        <v>0</v>
      </c>
    </row>
    <row r="16" spans="2:11" ht="15.75">
      <c r="B16" s="6">
        <v>2120</v>
      </c>
      <c r="C16" s="7" t="s">
        <v>117</v>
      </c>
      <c r="D16" s="8"/>
      <c r="E16" s="8"/>
      <c r="F16" s="8"/>
      <c r="G16" s="8"/>
      <c r="H16" s="8"/>
      <c r="I16" s="102">
        <v>-0.4</v>
      </c>
      <c r="J16" s="45"/>
      <c r="K16" s="45"/>
    </row>
    <row r="17" spans="2:11" ht="31.5">
      <c r="B17" s="10" t="s">
        <v>11</v>
      </c>
      <c r="C17" s="11" t="s">
        <v>12</v>
      </c>
      <c r="D17" s="12">
        <v>287.778</v>
      </c>
      <c r="E17" s="12">
        <v>287.778</v>
      </c>
      <c r="F17" s="12">
        <v>0</v>
      </c>
      <c r="G17" s="12">
        <v>274.931</v>
      </c>
      <c r="H17" s="12">
        <v>25.674</v>
      </c>
      <c r="I17" s="37">
        <f>SUM(I18:I22)</f>
        <v>-3.8</v>
      </c>
      <c r="J17" s="37">
        <f>SUM(J18:J22)</f>
        <v>0</v>
      </c>
      <c r="K17" s="37">
        <f>SUM(K18:K22)</f>
        <v>0</v>
      </c>
    </row>
    <row r="18" spans="2:11" ht="15.75">
      <c r="B18" s="6" t="s">
        <v>7</v>
      </c>
      <c r="C18" s="7" t="s">
        <v>8</v>
      </c>
      <c r="D18" s="8">
        <v>218.778</v>
      </c>
      <c r="E18" s="8">
        <v>218.778</v>
      </c>
      <c r="F18" s="8">
        <v>0</v>
      </c>
      <c r="G18" s="8">
        <v>206.658</v>
      </c>
      <c r="H18" s="8">
        <v>15.655</v>
      </c>
      <c r="I18" s="103">
        <v>-1.3</v>
      </c>
      <c r="J18" s="41"/>
      <c r="K18" s="41"/>
    </row>
    <row r="19" spans="2:11" ht="15.75">
      <c r="B19" s="6" t="s">
        <v>9</v>
      </c>
      <c r="C19" s="7" t="s">
        <v>10</v>
      </c>
      <c r="D19" s="8">
        <v>69</v>
      </c>
      <c r="E19" s="8">
        <v>69</v>
      </c>
      <c r="F19" s="8">
        <v>0</v>
      </c>
      <c r="G19" s="8">
        <v>68.274</v>
      </c>
      <c r="H19" s="8">
        <v>10.019</v>
      </c>
      <c r="I19" s="103">
        <v>-1.6</v>
      </c>
      <c r="J19" s="41"/>
      <c r="K19" s="41"/>
    </row>
    <row r="20" spans="2:11" ht="15.75">
      <c r="B20" s="6">
        <v>2240</v>
      </c>
      <c r="C20" s="7" t="s">
        <v>76</v>
      </c>
      <c r="D20" s="8">
        <v>32162.12</v>
      </c>
      <c r="E20" s="8">
        <v>28310</v>
      </c>
      <c r="F20" s="8">
        <v>3610</v>
      </c>
      <c r="G20" s="8">
        <v>23183.591</v>
      </c>
      <c r="H20" s="8">
        <v>1933.484</v>
      </c>
      <c r="I20" s="103">
        <v>-0.3</v>
      </c>
      <c r="J20" s="41"/>
      <c r="K20" s="41"/>
    </row>
    <row r="21" spans="2:11" ht="15.75">
      <c r="B21" s="6">
        <v>2250</v>
      </c>
      <c r="C21" s="7" t="s">
        <v>118</v>
      </c>
      <c r="D21" s="8"/>
      <c r="E21" s="8"/>
      <c r="F21" s="8"/>
      <c r="G21" s="8"/>
      <c r="H21" s="8"/>
      <c r="I21" s="102">
        <v>-0.3</v>
      </c>
      <c r="J21" s="45"/>
      <c r="K21" s="45"/>
    </row>
    <row r="22" spans="2:11" ht="15.75">
      <c r="B22" s="6">
        <v>2273</v>
      </c>
      <c r="C22" s="7" t="s">
        <v>81</v>
      </c>
      <c r="D22" s="8"/>
      <c r="E22" s="8"/>
      <c r="F22" s="8"/>
      <c r="G22" s="8"/>
      <c r="H22" s="8"/>
      <c r="I22" s="102">
        <v>-0.3</v>
      </c>
      <c r="J22" s="45"/>
      <c r="K22" s="45"/>
    </row>
    <row r="23" spans="2:11" ht="31.5">
      <c r="B23" s="10" t="s">
        <v>13</v>
      </c>
      <c r="C23" s="11" t="s">
        <v>14</v>
      </c>
      <c r="D23" s="12">
        <v>1900.5</v>
      </c>
      <c r="E23" s="12">
        <v>1900.5</v>
      </c>
      <c r="F23" s="12">
        <v>0</v>
      </c>
      <c r="G23" s="12">
        <v>1743.822</v>
      </c>
      <c r="H23" s="12">
        <v>172.118</v>
      </c>
      <c r="I23" s="37">
        <f>SUM(I24:I27)</f>
        <v>-16.85</v>
      </c>
      <c r="J23" s="37">
        <f>SUM(J24:J27)</f>
        <v>0</v>
      </c>
      <c r="K23" s="37">
        <f>SUM(K24:K27)</f>
        <v>0</v>
      </c>
    </row>
    <row r="24" spans="2:11" ht="15.75">
      <c r="B24" s="6" t="s">
        <v>7</v>
      </c>
      <c r="C24" s="7" t="s">
        <v>8</v>
      </c>
      <c r="D24" s="8">
        <v>1442.3</v>
      </c>
      <c r="E24" s="8">
        <v>1442.3</v>
      </c>
      <c r="F24" s="8">
        <v>0</v>
      </c>
      <c r="G24" s="8">
        <v>1332.819</v>
      </c>
      <c r="H24" s="8">
        <v>131.126</v>
      </c>
      <c r="I24" s="103">
        <v>-7.4</v>
      </c>
      <c r="J24" s="41"/>
      <c r="K24" s="41"/>
    </row>
    <row r="25" spans="2:11" ht="15.75">
      <c r="B25" s="6" t="s">
        <v>9</v>
      </c>
      <c r="C25" s="7" t="s">
        <v>10</v>
      </c>
      <c r="D25" s="8">
        <v>458.2</v>
      </c>
      <c r="E25" s="8">
        <v>458.2</v>
      </c>
      <c r="F25" s="8">
        <v>0</v>
      </c>
      <c r="G25" s="8">
        <v>411.003</v>
      </c>
      <c r="H25" s="8">
        <v>40.992</v>
      </c>
      <c r="I25" s="103">
        <v>-2.25</v>
      </c>
      <c r="J25" s="41"/>
      <c r="K25" s="41"/>
    </row>
    <row r="26" spans="2:11" ht="15.75">
      <c r="B26" s="78">
        <v>2271</v>
      </c>
      <c r="C26" s="79" t="s">
        <v>84</v>
      </c>
      <c r="D26" s="80">
        <v>1442.3</v>
      </c>
      <c r="E26" s="80">
        <v>1442.3</v>
      </c>
      <c r="F26" s="80">
        <v>0</v>
      </c>
      <c r="G26" s="80">
        <v>1332.819</v>
      </c>
      <c r="H26" s="80">
        <v>131.126</v>
      </c>
      <c r="I26" s="103">
        <v>-4.4</v>
      </c>
      <c r="J26" s="81"/>
      <c r="K26" s="81"/>
    </row>
    <row r="27" spans="2:11" ht="15.75">
      <c r="B27" s="78">
        <v>2273</v>
      </c>
      <c r="C27" s="79" t="s">
        <v>81</v>
      </c>
      <c r="D27" s="80">
        <v>458.2</v>
      </c>
      <c r="E27" s="80">
        <v>458.2</v>
      </c>
      <c r="F27" s="80">
        <v>0</v>
      </c>
      <c r="G27" s="80">
        <v>411.003</v>
      </c>
      <c r="H27" s="80">
        <v>40.992</v>
      </c>
      <c r="I27" s="103">
        <v>-2.8</v>
      </c>
      <c r="J27" s="81"/>
      <c r="K27" s="81"/>
    </row>
    <row r="28" spans="2:11" ht="15.75">
      <c r="B28" s="10">
        <v>24</v>
      </c>
      <c r="C28" s="11" t="s">
        <v>107</v>
      </c>
      <c r="D28" s="12"/>
      <c r="E28" s="12"/>
      <c r="F28" s="12"/>
      <c r="G28" s="12"/>
      <c r="H28" s="12"/>
      <c r="I28" s="71">
        <f>SUM(I29:I31)</f>
        <v>3.95</v>
      </c>
      <c r="J28" s="71">
        <f>SUM(J29:J31)</f>
        <v>0</v>
      </c>
      <c r="K28" s="71">
        <f>SUM(K29:K31)</f>
        <v>0</v>
      </c>
    </row>
    <row r="29" spans="2:11" ht="15.75">
      <c r="B29" s="6">
        <v>2111</v>
      </c>
      <c r="C29" s="7" t="s">
        <v>116</v>
      </c>
      <c r="D29" s="8"/>
      <c r="E29" s="8"/>
      <c r="F29" s="8"/>
      <c r="G29" s="8"/>
      <c r="H29" s="8"/>
      <c r="I29" s="102">
        <v>0.8</v>
      </c>
      <c r="J29" s="45"/>
      <c r="K29" s="45"/>
    </row>
    <row r="30" spans="2:11" ht="15.75">
      <c r="B30" s="6">
        <v>2120</v>
      </c>
      <c r="C30" s="7" t="s">
        <v>117</v>
      </c>
      <c r="D30" s="8"/>
      <c r="E30" s="8"/>
      <c r="F30" s="8"/>
      <c r="G30" s="8"/>
      <c r="H30" s="8"/>
      <c r="I30" s="102">
        <v>0.2</v>
      </c>
      <c r="J30" s="45"/>
      <c r="K30" s="45"/>
    </row>
    <row r="31" spans="2:11" ht="15.75">
      <c r="B31" s="6">
        <v>2271</v>
      </c>
      <c r="C31" s="7" t="s">
        <v>84</v>
      </c>
      <c r="D31" s="8"/>
      <c r="E31" s="8"/>
      <c r="F31" s="8"/>
      <c r="G31" s="8"/>
      <c r="H31" s="8"/>
      <c r="I31" s="103">
        <v>2.95</v>
      </c>
      <c r="J31" s="41"/>
      <c r="K31" s="41"/>
    </row>
    <row r="32" spans="2:11" ht="31.5">
      <c r="B32" s="10" t="s">
        <v>15</v>
      </c>
      <c r="C32" s="11" t="s">
        <v>16</v>
      </c>
      <c r="D32" s="12">
        <v>1145.4</v>
      </c>
      <c r="E32" s="12">
        <v>1145.4</v>
      </c>
      <c r="F32" s="12">
        <v>10</v>
      </c>
      <c r="G32" s="12">
        <v>1083.556</v>
      </c>
      <c r="H32" s="12">
        <v>116.863</v>
      </c>
      <c r="I32" s="37">
        <f>I33+I34</f>
        <v>-2</v>
      </c>
      <c r="J32" s="37">
        <f>J33+J34</f>
        <v>0</v>
      </c>
      <c r="K32" s="37">
        <f>K33+K34</f>
        <v>0</v>
      </c>
    </row>
    <row r="33" spans="2:11" ht="15.75">
      <c r="B33" s="6" t="s">
        <v>7</v>
      </c>
      <c r="C33" s="7" t="s">
        <v>8</v>
      </c>
      <c r="D33" s="8">
        <v>862.2</v>
      </c>
      <c r="E33" s="8">
        <v>862.2</v>
      </c>
      <c r="F33" s="8">
        <v>10</v>
      </c>
      <c r="G33" s="8">
        <v>818.411</v>
      </c>
      <c r="H33" s="8">
        <v>87.982</v>
      </c>
      <c r="I33" s="103">
        <v>-0.4</v>
      </c>
      <c r="J33" s="41"/>
      <c r="K33" s="41"/>
    </row>
    <row r="34" spans="2:11" ht="15.75">
      <c r="B34" s="6" t="s">
        <v>9</v>
      </c>
      <c r="C34" s="7" t="s">
        <v>10</v>
      </c>
      <c r="D34" s="8">
        <v>283.2</v>
      </c>
      <c r="E34" s="8">
        <v>283.2</v>
      </c>
      <c r="F34" s="8">
        <v>0</v>
      </c>
      <c r="G34" s="8">
        <v>265.145</v>
      </c>
      <c r="H34" s="8">
        <v>28.88</v>
      </c>
      <c r="I34" s="103">
        <v>-1.6</v>
      </c>
      <c r="J34" s="41"/>
      <c r="K34" s="41"/>
    </row>
    <row r="35" spans="2:11" ht="31.5">
      <c r="B35" s="82">
        <v>45</v>
      </c>
      <c r="C35" s="83" t="s">
        <v>119</v>
      </c>
      <c r="D35" s="76"/>
      <c r="E35" s="76"/>
      <c r="F35" s="76"/>
      <c r="G35" s="76"/>
      <c r="H35" s="76"/>
      <c r="I35" s="84">
        <f>I36</f>
        <v>1</v>
      </c>
      <c r="J35" s="84">
        <f>J36</f>
        <v>0</v>
      </c>
      <c r="K35" s="84">
        <f>K36</f>
        <v>0</v>
      </c>
    </row>
    <row r="36" spans="2:11" ht="15.75">
      <c r="B36" s="78">
        <v>2271</v>
      </c>
      <c r="C36" s="79" t="s">
        <v>84</v>
      </c>
      <c r="D36" s="80"/>
      <c r="E36" s="80"/>
      <c r="F36" s="80"/>
      <c r="G36" s="80"/>
      <c r="H36" s="80"/>
      <c r="I36" s="103">
        <v>1</v>
      </c>
      <c r="J36" s="81"/>
      <c r="K36" s="81"/>
    </row>
    <row r="37" spans="2:11" ht="31.5">
      <c r="B37" s="10" t="s">
        <v>17</v>
      </c>
      <c r="C37" s="11" t="s">
        <v>18</v>
      </c>
      <c r="D37" s="12">
        <v>298.2</v>
      </c>
      <c r="E37" s="12">
        <v>298.2</v>
      </c>
      <c r="F37" s="12">
        <v>0</v>
      </c>
      <c r="G37" s="12">
        <v>272.749</v>
      </c>
      <c r="H37" s="12">
        <v>36.12</v>
      </c>
      <c r="I37" s="37">
        <f>I38+I39+I40</f>
        <v>-5</v>
      </c>
      <c r="J37" s="37">
        <f>J38+J39+J40</f>
        <v>0</v>
      </c>
      <c r="K37" s="37">
        <f>K38+K39+K40</f>
        <v>0</v>
      </c>
    </row>
    <row r="38" spans="2:11" ht="15.75">
      <c r="B38" s="6" t="s">
        <v>7</v>
      </c>
      <c r="C38" s="7" t="s">
        <v>8</v>
      </c>
      <c r="D38" s="8">
        <v>223.8</v>
      </c>
      <c r="E38" s="8">
        <v>223.8</v>
      </c>
      <c r="F38" s="8">
        <v>0</v>
      </c>
      <c r="G38" s="8">
        <v>207.17</v>
      </c>
      <c r="H38" s="8">
        <v>28.234</v>
      </c>
      <c r="I38" s="103">
        <v>-1.4</v>
      </c>
      <c r="J38" s="41"/>
      <c r="K38" s="41"/>
    </row>
    <row r="39" spans="2:11" ht="15.75">
      <c r="B39" s="6" t="s">
        <v>9</v>
      </c>
      <c r="C39" s="7" t="s">
        <v>10</v>
      </c>
      <c r="D39" s="8">
        <v>74.4</v>
      </c>
      <c r="E39" s="8">
        <v>74.4</v>
      </c>
      <c r="F39" s="8">
        <v>0</v>
      </c>
      <c r="G39" s="8">
        <v>65.579</v>
      </c>
      <c r="H39" s="8">
        <v>7.887</v>
      </c>
      <c r="I39" s="103">
        <v>-1.8</v>
      </c>
      <c r="J39" s="41"/>
      <c r="K39" s="41"/>
    </row>
    <row r="40" spans="2:11" ht="15.75">
      <c r="B40" s="78">
        <v>2271</v>
      </c>
      <c r="C40" s="79" t="s">
        <v>84</v>
      </c>
      <c r="D40" s="80">
        <v>223.8</v>
      </c>
      <c r="E40" s="80">
        <v>223.8</v>
      </c>
      <c r="F40" s="80">
        <v>0</v>
      </c>
      <c r="G40" s="80">
        <v>207.17</v>
      </c>
      <c r="H40" s="80">
        <v>28.234</v>
      </c>
      <c r="I40" s="103">
        <v>-1.8</v>
      </c>
      <c r="J40" s="81"/>
      <c r="K40" s="81"/>
    </row>
    <row r="41" spans="2:11" ht="15.75">
      <c r="B41" s="10" t="s">
        <v>19</v>
      </c>
      <c r="C41" s="11" t="s">
        <v>20</v>
      </c>
      <c r="D41" s="12">
        <v>101.1</v>
      </c>
      <c r="E41" s="12">
        <v>101.1</v>
      </c>
      <c r="F41" s="12">
        <v>3.2</v>
      </c>
      <c r="G41" s="12">
        <v>96.355</v>
      </c>
      <c r="H41" s="12">
        <v>12.361</v>
      </c>
      <c r="I41" s="37">
        <f>I42+I43</f>
        <v>-2</v>
      </c>
      <c r="J41" s="37">
        <f>J42+J43</f>
        <v>0</v>
      </c>
      <c r="K41" s="37">
        <f>K42+K43</f>
        <v>0</v>
      </c>
    </row>
    <row r="42" spans="2:11" ht="15.75">
      <c r="B42" s="6" t="s">
        <v>7</v>
      </c>
      <c r="C42" s="7" t="s">
        <v>8</v>
      </c>
      <c r="D42" s="8">
        <v>74.2</v>
      </c>
      <c r="E42" s="8">
        <v>74.2</v>
      </c>
      <c r="F42" s="8">
        <v>2.2</v>
      </c>
      <c r="G42" s="8">
        <v>70.694</v>
      </c>
      <c r="H42" s="8">
        <v>9.071</v>
      </c>
      <c r="I42" s="103">
        <v>-1.15</v>
      </c>
      <c r="J42" s="41"/>
      <c r="K42" s="41"/>
    </row>
    <row r="43" spans="2:11" ht="15.75">
      <c r="B43" s="6" t="s">
        <v>9</v>
      </c>
      <c r="C43" s="7" t="s">
        <v>10</v>
      </c>
      <c r="D43" s="8">
        <v>26.9</v>
      </c>
      <c r="E43" s="8">
        <v>26.9</v>
      </c>
      <c r="F43" s="8">
        <v>1</v>
      </c>
      <c r="G43" s="8">
        <v>25.661</v>
      </c>
      <c r="H43" s="8">
        <v>3.29</v>
      </c>
      <c r="I43" s="103">
        <v>-0.85</v>
      </c>
      <c r="J43" s="41"/>
      <c r="K43" s="41"/>
    </row>
    <row r="44" spans="2:11" ht="15.75">
      <c r="B44" s="10" t="s">
        <v>21</v>
      </c>
      <c r="C44" s="11" t="s">
        <v>22</v>
      </c>
      <c r="D44" s="12">
        <v>707.4</v>
      </c>
      <c r="E44" s="12">
        <v>707.4</v>
      </c>
      <c r="F44" s="12">
        <v>0</v>
      </c>
      <c r="G44" s="12">
        <v>661.881</v>
      </c>
      <c r="H44" s="12">
        <v>53.631</v>
      </c>
      <c r="I44" s="37">
        <f>I45+I46</f>
        <v>-6.41</v>
      </c>
      <c r="J44" s="37">
        <f>J45+J46</f>
        <v>0</v>
      </c>
      <c r="K44" s="37">
        <f>K45+K46</f>
        <v>0</v>
      </c>
    </row>
    <row r="45" spans="2:11" ht="15.75">
      <c r="B45" s="6" t="s">
        <v>7</v>
      </c>
      <c r="C45" s="7" t="s">
        <v>8</v>
      </c>
      <c r="D45" s="8">
        <v>512.6</v>
      </c>
      <c r="E45" s="8">
        <v>512.6</v>
      </c>
      <c r="F45" s="8">
        <v>0</v>
      </c>
      <c r="G45" s="8">
        <v>479.659</v>
      </c>
      <c r="H45" s="8">
        <v>39.322</v>
      </c>
      <c r="I45" s="103">
        <v>-4.79</v>
      </c>
      <c r="J45" s="41"/>
      <c r="K45" s="41"/>
    </row>
    <row r="46" spans="2:11" ht="15.75">
      <c r="B46" s="6" t="s">
        <v>9</v>
      </c>
      <c r="C46" s="7" t="s">
        <v>10</v>
      </c>
      <c r="D46" s="8">
        <v>194.8</v>
      </c>
      <c r="E46" s="8">
        <v>194.8</v>
      </c>
      <c r="F46" s="8">
        <v>0</v>
      </c>
      <c r="G46" s="8">
        <v>182.221</v>
      </c>
      <c r="H46" s="8">
        <v>14.308</v>
      </c>
      <c r="I46" s="103">
        <v>-1.62</v>
      </c>
      <c r="J46" s="41"/>
      <c r="K46" s="41"/>
    </row>
    <row r="47" spans="2:11" ht="15.75">
      <c r="B47" s="10" t="s">
        <v>23</v>
      </c>
      <c r="C47" s="11" t="s">
        <v>24</v>
      </c>
      <c r="D47" s="12">
        <v>737.5</v>
      </c>
      <c r="E47" s="12">
        <v>737.5</v>
      </c>
      <c r="F47" s="12">
        <v>0</v>
      </c>
      <c r="G47" s="12">
        <v>635.919</v>
      </c>
      <c r="H47" s="12">
        <v>58.308</v>
      </c>
      <c r="I47" s="37">
        <f>I48+I49</f>
        <v>-8.14</v>
      </c>
      <c r="J47" s="37">
        <f>J48+J49</f>
        <v>0</v>
      </c>
      <c r="K47" s="37">
        <f>K48+K49</f>
        <v>0</v>
      </c>
    </row>
    <row r="48" spans="2:11" ht="15.75">
      <c r="B48" s="6" t="s">
        <v>7</v>
      </c>
      <c r="C48" s="7" t="s">
        <v>8</v>
      </c>
      <c r="D48" s="8">
        <v>541</v>
      </c>
      <c r="E48" s="8">
        <v>541</v>
      </c>
      <c r="F48" s="8">
        <v>0</v>
      </c>
      <c r="G48" s="8">
        <v>480.283</v>
      </c>
      <c r="H48" s="8">
        <v>43.311</v>
      </c>
      <c r="I48" s="61">
        <f>-0.69-4.25</f>
        <v>-4.9399999999999995</v>
      </c>
      <c r="J48" s="61"/>
      <c r="K48" s="61"/>
    </row>
    <row r="49" spans="2:11" ht="15.75">
      <c r="B49" s="6" t="s">
        <v>9</v>
      </c>
      <c r="C49" s="7" t="s">
        <v>10</v>
      </c>
      <c r="D49" s="8">
        <v>196.5</v>
      </c>
      <c r="E49" s="8">
        <v>196.5</v>
      </c>
      <c r="F49" s="8">
        <v>0</v>
      </c>
      <c r="G49" s="8">
        <v>155.636</v>
      </c>
      <c r="H49" s="8">
        <v>14.997</v>
      </c>
      <c r="I49" s="61">
        <f>-1.35-1.85</f>
        <v>-3.2</v>
      </c>
      <c r="J49" s="61"/>
      <c r="K49" s="61"/>
    </row>
    <row r="50" spans="2:11" ht="15.75">
      <c r="B50" s="16"/>
      <c r="C50" s="17" t="s">
        <v>66</v>
      </c>
      <c r="D50" s="18"/>
      <c r="E50" s="18"/>
      <c r="F50" s="18"/>
      <c r="G50" s="18"/>
      <c r="H50" s="18"/>
      <c r="I50" s="32">
        <f>I51+I61+I71+I89+I96+I82+I91+I80+I102</f>
        <v>-263.84000000000003</v>
      </c>
      <c r="J50" s="32">
        <f>J51+J61+J71+J89+J96+J82+J91+J80+J102</f>
        <v>0</v>
      </c>
      <c r="K50" s="32">
        <f>K51+K61+K71+K89+K96+K82+K91+K80+K102</f>
        <v>0</v>
      </c>
    </row>
    <row r="51" spans="2:11" ht="15.75">
      <c r="B51" s="10" t="s">
        <v>25</v>
      </c>
      <c r="C51" s="11" t="s">
        <v>26</v>
      </c>
      <c r="D51" s="12">
        <v>14985.47</v>
      </c>
      <c r="E51" s="12">
        <v>13258.5</v>
      </c>
      <c r="F51" s="12">
        <v>1824.1</v>
      </c>
      <c r="G51" s="12">
        <v>10396.258</v>
      </c>
      <c r="H51" s="12">
        <v>580.956</v>
      </c>
      <c r="I51" s="37">
        <f>SUM(I52:I60)</f>
        <v>-116.43400000000001</v>
      </c>
      <c r="J51" s="37">
        <f>SUM(J52:J60)</f>
        <v>0</v>
      </c>
      <c r="K51" s="37">
        <f>SUM(K52:K60)</f>
        <v>0</v>
      </c>
    </row>
    <row r="52" spans="2:11" ht="15.75">
      <c r="B52" s="6" t="s">
        <v>7</v>
      </c>
      <c r="C52" s="7" t="s">
        <v>8</v>
      </c>
      <c r="D52" s="8">
        <v>512.6</v>
      </c>
      <c r="E52" s="8">
        <v>512.6</v>
      </c>
      <c r="F52" s="8">
        <v>0</v>
      </c>
      <c r="G52" s="8">
        <v>479.659</v>
      </c>
      <c r="H52" s="8">
        <v>39.322</v>
      </c>
      <c r="I52" s="103">
        <v>-6.393</v>
      </c>
      <c r="J52" s="41"/>
      <c r="K52" s="41"/>
    </row>
    <row r="53" spans="2:11" ht="15.75">
      <c r="B53" s="6" t="s">
        <v>9</v>
      </c>
      <c r="C53" s="7" t="s">
        <v>10</v>
      </c>
      <c r="D53" s="8">
        <v>194.8</v>
      </c>
      <c r="E53" s="8">
        <v>194.8</v>
      </c>
      <c r="F53" s="8">
        <v>0</v>
      </c>
      <c r="G53" s="8">
        <v>182.221</v>
      </c>
      <c r="H53" s="8">
        <v>14.308</v>
      </c>
      <c r="I53" s="103">
        <v>-14.186</v>
      </c>
      <c r="J53" s="41"/>
      <c r="K53" s="41"/>
    </row>
    <row r="54" spans="2:11" ht="15.75">
      <c r="B54" s="6">
        <v>2210</v>
      </c>
      <c r="C54" s="7" t="s">
        <v>83</v>
      </c>
      <c r="D54" s="8">
        <v>11085.57</v>
      </c>
      <c r="E54" s="8">
        <v>9798</v>
      </c>
      <c r="F54" s="8">
        <v>1348</v>
      </c>
      <c r="G54" s="8">
        <v>7705.664</v>
      </c>
      <c r="H54" s="8">
        <v>429.014</v>
      </c>
      <c r="I54" s="103">
        <v>-4.5</v>
      </c>
      <c r="J54" s="41"/>
      <c r="K54" s="41"/>
    </row>
    <row r="55" spans="2:11" ht="15.75">
      <c r="B55" s="6">
        <v>2240</v>
      </c>
      <c r="C55" s="7" t="s">
        <v>76</v>
      </c>
      <c r="D55" s="8">
        <v>32162.12</v>
      </c>
      <c r="E55" s="8">
        <v>28310</v>
      </c>
      <c r="F55" s="8">
        <v>3610</v>
      </c>
      <c r="G55" s="8">
        <v>23183.591</v>
      </c>
      <c r="H55" s="8">
        <v>1933.484</v>
      </c>
      <c r="I55" s="103">
        <f>6.3</f>
        <v>6.3</v>
      </c>
      <c r="J55" s="41"/>
      <c r="K55" s="41"/>
    </row>
    <row r="56" spans="2:11" ht="15.75">
      <c r="B56" s="6">
        <v>2273</v>
      </c>
      <c r="C56" s="7" t="s">
        <v>81</v>
      </c>
      <c r="D56" s="8"/>
      <c r="E56" s="8"/>
      <c r="F56" s="8"/>
      <c r="G56" s="8"/>
      <c r="H56" s="8"/>
      <c r="I56" s="103">
        <v>7.615</v>
      </c>
      <c r="J56" s="41"/>
      <c r="K56" s="41"/>
    </row>
    <row r="57" spans="2:11" ht="15.75">
      <c r="B57" s="6">
        <v>2230</v>
      </c>
      <c r="C57" s="7" t="s">
        <v>106</v>
      </c>
      <c r="D57" s="8">
        <v>3899.9</v>
      </c>
      <c r="E57" s="8">
        <v>3460.5</v>
      </c>
      <c r="F57" s="8">
        <v>476.1</v>
      </c>
      <c r="G57" s="8">
        <v>2690.594</v>
      </c>
      <c r="H57" s="8">
        <v>151.942</v>
      </c>
      <c r="I57" s="103">
        <f>-254.2-49.28</f>
        <v>-303.48</v>
      </c>
      <c r="J57" s="41"/>
      <c r="K57" s="41"/>
    </row>
    <row r="58" spans="2:11" ht="15.75">
      <c r="B58" s="6">
        <v>2271</v>
      </c>
      <c r="C58" s="7" t="s">
        <v>84</v>
      </c>
      <c r="D58" s="8"/>
      <c r="E58" s="8"/>
      <c r="F58" s="8"/>
      <c r="G58" s="8"/>
      <c r="H58" s="8"/>
      <c r="I58" s="103">
        <v>192.82</v>
      </c>
      <c r="J58" s="41"/>
      <c r="K58" s="41"/>
    </row>
    <row r="59" spans="2:11" ht="15.75">
      <c r="B59" s="6">
        <v>2274</v>
      </c>
      <c r="C59" s="7" t="s">
        <v>99</v>
      </c>
      <c r="D59" s="8"/>
      <c r="E59" s="8"/>
      <c r="F59" s="8"/>
      <c r="G59" s="8"/>
      <c r="H59" s="8"/>
      <c r="I59" s="103">
        <v>5.31</v>
      </c>
      <c r="J59" s="41"/>
      <c r="K59" s="41"/>
    </row>
    <row r="60" spans="2:11" ht="31.5">
      <c r="B60" s="6">
        <v>2282</v>
      </c>
      <c r="C60" s="7" t="s">
        <v>104</v>
      </c>
      <c r="D60" s="8"/>
      <c r="E60" s="8"/>
      <c r="F60" s="8"/>
      <c r="G60" s="8"/>
      <c r="H60" s="8"/>
      <c r="I60" s="103">
        <f>0.08</f>
        <v>0.08</v>
      </c>
      <c r="J60" s="41"/>
      <c r="K60" s="41"/>
    </row>
    <row r="61" spans="2:11" ht="15.75">
      <c r="B61" s="10" t="s">
        <v>27</v>
      </c>
      <c r="C61" s="11" t="s">
        <v>57</v>
      </c>
      <c r="D61" s="12">
        <v>43476.76</v>
      </c>
      <c r="E61" s="12">
        <v>38308.65</v>
      </c>
      <c r="F61" s="12">
        <v>4885</v>
      </c>
      <c r="G61" s="12">
        <v>31351.854</v>
      </c>
      <c r="H61" s="12">
        <v>2611.189</v>
      </c>
      <c r="I61" s="37">
        <f>SUM(I62:I70)</f>
        <v>26.368000000000002</v>
      </c>
      <c r="J61" s="37">
        <f>SUM(J62:J70)</f>
        <v>0</v>
      </c>
      <c r="K61" s="37">
        <f>SUM(K62:K70)</f>
        <v>0</v>
      </c>
    </row>
    <row r="62" spans="2:11" ht="15.75">
      <c r="B62" s="6" t="s">
        <v>7</v>
      </c>
      <c r="C62" s="7" t="s">
        <v>8</v>
      </c>
      <c r="D62" s="8">
        <v>512.6</v>
      </c>
      <c r="E62" s="8">
        <v>512.6</v>
      </c>
      <c r="F62" s="8">
        <v>0</v>
      </c>
      <c r="G62" s="8">
        <v>479.659</v>
      </c>
      <c r="H62" s="8">
        <v>39.322</v>
      </c>
      <c r="I62" s="103">
        <v>14</v>
      </c>
      <c r="J62" s="41"/>
      <c r="K62" s="41"/>
    </row>
    <row r="63" spans="2:11" ht="15.75">
      <c r="B63" s="6" t="s">
        <v>9</v>
      </c>
      <c r="C63" s="7" t="s">
        <v>10</v>
      </c>
      <c r="D63" s="8">
        <v>194.8</v>
      </c>
      <c r="E63" s="8">
        <v>194.8</v>
      </c>
      <c r="F63" s="8">
        <v>0</v>
      </c>
      <c r="G63" s="8">
        <v>182.221</v>
      </c>
      <c r="H63" s="8">
        <v>14.308</v>
      </c>
      <c r="I63" s="103">
        <v>5.748</v>
      </c>
      <c r="J63" s="41"/>
      <c r="K63" s="41"/>
    </row>
    <row r="64" spans="2:11" ht="15.75">
      <c r="B64" s="6">
        <v>2220</v>
      </c>
      <c r="C64" s="7" t="s">
        <v>79</v>
      </c>
      <c r="D64" s="8"/>
      <c r="E64" s="8"/>
      <c r="F64" s="8"/>
      <c r="G64" s="8"/>
      <c r="H64" s="8"/>
      <c r="I64" s="103">
        <v>-2</v>
      </c>
      <c r="J64" s="41"/>
      <c r="K64" s="41"/>
    </row>
    <row r="65" spans="2:11" ht="15.75">
      <c r="B65" s="6">
        <v>2240</v>
      </c>
      <c r="C65" s="7" t="s">
        <v>76</v>
      </c>
      <c r="D65" s="8">
        <v>32162.12</v>
      </c>
      <c r="E65" s="8">
        <v>28310</v>
      </c>
      <c r="F65" s="8">
        <v>3610</v>
      </c>
      <c r="G65" s="8">
        <v>23183.591</v>
      </c>
      <c r="H65" s="8">
        <v>1933.484</v>
      </c>
      <c r="I65" s="103">
        <f>-6.8-13.01+2.9</f>
        <v>-16.91</v>
      </c>
      <c r="J65" s="41"/>
      <c r="K65" s="41"/>
    </row>
    <row r="66" spans="2:11" ht="15.75">
      <c r="B66" s="6">
        <v>2271</v>
      </c>
      <c r="C66" s="7" t="s">
        <v>84</v>
      </c>
      <c r="D66" s="12"/>
      <c r="E66" s="12"/>
      <c r="F66" s="12"/>
      <c r="G66" s="12"/>
      <c r="H66" s="12"/>
      <c r="I66" s="104">
        <v>23.56</v>
      </c>
      <c r="J66" s="85"/>
      <c r="K66" s="85"/>
    </row>
    <row r="67" spans="2:11" ht="15.75">
      <c r="B67" s="6">
        <v>2273</v>
      </c>
      <c r="C67" s="7" t="s">
        <v>81</v>
      </c>
      <c r="D67" s="8"/>
      <c r="E67" s="8"/>
      <c r="F67" s="8"/>
      <c r="G67" s="8"/>
      <c r="H67" s="8"/>
      <c r="I67" s="103">
        <v>-0.65</v>
      </c>
      <c r="J67" s="41"/>
      <c r="K67" s="41"/>
    </row>
    <row r="68" spans="2:11" ht="15.75">
      <c r="B68" s="6">
        <v>2274</v>
      </c>
      <c r="C68" s="7" t="s">
        <v>99</v>
      </c>
      <c r="D68" s="8"/>
      <c r="E68" s="8"/>
      <c r="F68" s="8"/>
      <c r="G68" s="8"/>
      <c r="H68" s="8"/>
      <c r="I68" s="103">
        <v>3.34</v>
      </c>
      <c r="J68" s="41"/>
      <c r="K68" s="41"/>
    </row>
    <row r="69" spans="2:11" ht="31.5">
      <c r="B69" s="6">
        <v>2282</v>
      </c>
      <c r="C69" s="7" t="s">
        <v>104</v>
      </c>
      <c r="D69" s="8"/>
      <c r="E69" s="8"/>
      <c r="F69" s="8"/>
      <c r="G69" s="8"/>
      <c r="H69" s="8"/>
      <c r="I69" s="103">
        <f>-0.85+0.02</f>
        <v>-0.83</v>
      </c>
      <c r="J69" s="41"/>
      <c r="K69" s="41"/>
    </row>
    <row r="70" spans="2:11" ht="15.75">
      <c r="B70" s="6">
        <v>2800</v>
      </c>
      <c r="C70" s="7" t="s">
        <v>103</v>
      </c>
      <c r="D70" s="8"/>
      <c r="E70" s="8"/>
      <c r="F70" s="8"/>
      <c r="G70" s="8"/>
      <c r="H70" s="8"/>
      <c r="I70" s="103">
        <v>0.11</v>
      </c>
      <c r="J70" s="41"/>
      <c r="K70" s="41"/>
    </row>
    <row r="71" spans="2:11" ht="15.75">
      <c r="B71" s="10" t="s">
        <v>28</v>
      </c>
      <c r="C71" s="11" t="s">
        <v>58</v>
      </c>
      <c r="D71" s="12">
        <v>4169.96</v>
      </c>
      <c r="E71" s="12">
        <v>3223.46</v>
      </c>
      <c r="F71" s="12">
        <v>477.05</v>
      </c>
      <c r="G71" s="12">
        <v>2503.814</v>
      </c>
      <c r="H71" s="12">
        <v>144.671</v>
      </c>
      <c r="I71" s="37">
        <f>SUM(I72:I79)</f>
        <v>-194.925</v>
      </c>
      <c r="J71" s="37">
        <f>SUM(J72:J79)</f>
        <v>0</v>
      </c>
      <c r="K71" s="37">
        <f>SUM(K72:K79)</f>
        <v>0</v>
      </c>
    </row>
    <row r="72" spans="2:11" ht="15.75">
      <c r="B72" s="6" t="s">
        <v>7</v>
      </c>
      <c r="C72" s="7" t="s">
        <v>8</v>
      </c>
      <c r="D72" s="8">
        <v>512.6</v>
      </c>
      <c r="E72" s="8">
        <v>512.6</v>
      </c>
      <c r="F72" s="8">
        <v>0</v>
      </c>
      <c r="G72" s="8">
        <v>479.659</v>
      </c>
      <c r="H72" s="8">
        <v>39.322</v>
      </c>
      <c r="I72" s="103">
        <v>-5.474</v>
      </c>
      <c r="J72" s="41"/>
      <c r="K72" s="41"/>
    </row>
    <row r="73" spans="2:11" ht="15.75">
      <c r="B73" s="6" t="s">
        <v>9</v>
      </c>
      <c r="C73" s="7" t="s">
        <v>10</v>
      </c>
      <c r="D73" s="8">
        <v>194.8</v>
      </c>
      <c r="E73" s="8">
        <v>194.8</v>
      </c>
      <c r="F73" s="8">
        <v>0</v>
      </c>
      <c r="G73" s="8">
        <v>182.221</v>
      </c>
      <c r="H73" s="8">
        <v>14.308</v>
      </c>
      <c r="I73" s="103">
        <v>0.479</v>
      </c>
      <c r="J73" s="41"/>
      <c r="K73" s="41"/>
    </row>
    <row r="74" spans="2:11" ht="15.75">
      <c r="B74" s="6">
        <v>2240</v>
      </c>
      <c r="C74" s="7" t="s">
        <v>76</v>
      </c>
      <c r="D74" s="8">
        <v>32162.12</v>
      </c>
      <c r="E74" s="8">
        <v>28310</v>
      </c>
      <c r="F74" s="8">
        <v>3610</v>
      </c>
      <c r="G74" s="8">
        <v>23183.591</v>
      </c>
      <c r="H74" s="8">
        <v>1933.484</v>
      </c>
      <c r="I74" s="103">
        <v>-1</v>
      </c>
      <c r="J74" s="41"/>
      <c r="K74" s="41"/>
    </row>
    <row r="75" spans="2:11" ht="15.75">
      <c r="B75" s="6">
        <v>2250</v>
      </c>
      <c r="C75" s="7" t="s">
        <v>88</v>
      </c>
      <c r="D75" s="8">
        <v>3059.4</v>
      </c>
      <c r="E75" s="8">
        <v>2365</v>
      </c>
      <c r="F75" s="8">
        <v>350</v>
      </c>
      <c r="G75" s="8">
        <v>1865.334</v>
      </c>
      <c r="H75" s="8">
        <v>110.818</v>
      </c>
      <c r="I75" s="103">
        <f>-1.4-1.6</f>
        <v>-3</v>
      </c>
      <c r="J75" s="41"/>
      <c r="K75" s="41"/>
    </row>
    <row r="76" spans="2:11" ht="15.75">
      <c r="B76" s="6">
        <v>2271</v>
      </c>
      <c r="C76" s="7" t="s">
        <v>84</v>
      </c>
      <c r="D76" s="8"/>
      <c r="E76" s="8"/>
      <c r="F76" s="8"/>
      <c r="G76" s="8"/>
      <c r="H76" s="8"/>
      <c r="I76" s="104">
        <v>-187.33</v>
      </c>
      <c r="J76" s="85"/>
      <c r="K76" s="85"/>
    </row>
    <row r="77" spans="2:11" ht="15.75">
      <c r="B77" s="6">
        <v>2272</v>
      </c>
      <c r="C77" s="7" t="s">
        <v>80</v>
      </c>
      <c r="D77" s="8"/>
      <c r="E77" s="8"/>
      <c r="F77" s="8"/>
      <c r="G77" s="8"/>
      <c r="H77" s="8"/>
      <c r="I77" s="103">
        <v>0.31</v>
      </c>
      <c r="J77" s="41"/>
      <c r="K77" s="41"/>
    </row>
    <row r="78" spans="2:11" ht="15.75">
      <c r="B78" s="6">
        <v>2273</v>
      </c>
      <c r="C78" s="7" t="s">
        <v>81</v>
      </c>
      <c r="D78" s="8"/>
      <c r="E78" s="8"/>
      <c r="F78" s="8"/>
      <c r="G78" s="8"/>
      <c r="H78" s="8"/>
      <c r="I78" s="103">
        <v>-1.54</v>
      </c>
      <c r="J78" s="41"/>
      <c r="K78" s="41"/>
    </row>
    <row r="79" spans="2:11" ht="15.75">
      <c r="B79" s="6">
        <v>2274</v>
      </c>
      <c r="C79" s="7" t="s">
        <v>99</v>
      </c>
      <c r="D79" s="8"/>
      <c r="E79" s="8"/>
      <c r="F79" s="8"/>
      <c r="G79" s="8"/>
      <c r="H79" s="8"/>
      <c r="I79" s="103">
        <v>2.63</v>
      </c>
      <c r="J79" s="41"/>
      <c r="K79" s="41"/>
    </row>
    <row r="80" spans="2:11" ht="15.75">
      <c r="B80" s="43" t="s">
        <v>85</v>
      </c>
      <c r="C80" s="11" t="s">
        <v>125</v>
      </c>
      <c r="D80" s="12"/>
      <c r="E80" s="12"/>
      <c r="F80" s="12"/>
      <c r="G80" s="12"/>
      <c r="H80" s="12"/>
      <c r="I80" s="47">
        <f>SUM(I81)</f>
        <v>6.8</v>
      </c>
      <c r="J80" s="47">
        <f>SUM(J81)</f>
        <v>0</v>
      </c>
      <c r="K80" s="47">
        <f>SUM(K81)</f>
        <v>0</v>
      </c>
    </row>
    <row r="81" spans="2:11" ht="15.75">
      <c r="B81" s="6">
        <v>2250</v>
      </c>
      <c r="C81" s="7" t="s">
        <v>88</v>
      </c>
      <c r="D81" s="8"/>
      <c r="E81" s="8"/>
      <c r="F81" s="8"/>
      <c r="G81" s="8"/>
      <c r="H81" s="8"/>
      <c r="I81" s="103">
        <f>6.8</f>
        <v>6.8</v>
      </c>
      <c r="J81" s="41"/>
      <c r="K81" s="41"/>
    </row>
    <row r="82" spans="2:11" ht="15.75">
      <c r="B82" s="10">
        <v>70804</v>
      </c>
      <c r="C82" s="11" t="s">
        <v>60</v>
      </c>
      <c r="D82" s="12"/>
      <c r="E82" s="12"/>
      <c r="F82" s="12"/>
      <c r="G82" s="12"/>
      <c r="H82" s="12"/>
      <c r="I82" s="47">
        <f>SUM(I83:I88)</f>
        <v>5.853000000000001</v>
      </c>
      <c r="J82" s="47">
        <f>SUM(J83:J88)</f>
        <v>0</v>
      </c>
      <c r="K82" s="47">
        <f>SUM(K83:K88)</f>
        <v>0</v>
      </c>
    </row>
    <row r="83" spans="2:11" ht="15.75">
      <c r="B83" s="6" t="s">
        <v>7</v>
      </c>
      <c r="C83" s="7" t="s">
        <v>8</v>
      </c>
      <c r="D83" s="8">
        <v>512.6</v>
      </c>
      <c r="E83" s="8">
        <v>512.6</v>
      </c>
      <c r="F83" s="8">
        <v>0</v>
      </c>
      <c r="G83" s="8">
        <v>479.659</v>
      </c>
      <c r="H83" s="8">
        <v>39.322</v>
      </c>
      <c r="I83" s="103">
        <v>1.554</v>
      </c>
      <c r="J83" s="41"/>
      <c r="K83" s="41"/>
    </row>
    <row r="84" spans="2:11" ht="15.75">
      <c r="B84" s="6" t="s">
        <v>9</v>
      </c>
      <c r="C84" s="7" t="s">
        <v>10</v>
      </c>
      <c r="D84" s="8">
        <v>194.8</v>
      </c>
      <c r="E84" s="8">
        <v>194.8</v>
      </c>
      <c r="F84" s="8">
        <v>0</v>
      </c>
      <c r="G84" s="8">
        <v>182.221</v>
      </c>
      <c r="H84" s="8">
        <v>14.308</v>
      </c>
      <c r="I84" s="103">
        <v>-0.631</v>
      </c>
      <c r="J84" s="41"/>
      <c r="K84" s="41"/>
    </row>
    <row r="85" spans="2:11" ht="15.75">
      <c r="B85" s="6">
        <v>2210</v>
      </c>
      <c r="C85" s="7" t="s">
        <v>83</v>
      </c>
      <c r="D85" s="8">
        <v>11085.57</v>
      </c>
      <c r="E85" s="8">
        <v>9798</v>
      </c>
      <c r="F85" s="8">
        <v>1348</v>
      </c>
      <c r="G85" s="8">
        <v>7705.664</v>
      </c>
      <c r="H85" s="8">
        <v>429.014</v>
      </c>
      <c r="I85" s="103">
        <v>1.5</v>
      </c>
      <c r="J85" s="41"/>
      <c r="K85" s="41"/>
    </row>
    <row r="86" spans="2:11" ht="15.75">
      <c r="B86" s="6">
        <v>2240</v>
      </c>
      <c r="C86" s="7" t="s">
        <v>76</v>
      </c>
      <c r="D86" s="8"/>
      <c r="E86" s="8"/>
      <c r="F86" s="8"/>
      <c r="G86" s="8"/>
      <c r="H86" s="8"/>
      <c r="I86" s="41">
        <v>0.1</v>
      </c>
      <c r="J86" s="41"/>
      <c r="K86" s="41"/>
    </row>
    <row r="87" spans="2:11" ht="15.75">
      <c r="B87" s="6">
        <v>2271</v>
      </c>
      <c r="C87" s="7" t="s">
        <v>84</v>
      </c>
      <c r="D87" s="8"/>
      <c r="E87" s="8"/>
      <c r="F87" s="8"/>
      <c r="G87" s="8"/>
      <c r="H87" s="8"/>
      <c r="I87" s="103">
        <v>2.96</v>
      </c>
      <c r="J87" s="41"/>
      <c r="K87" s="41"/>
    </row>
    <row r="88" spans="2:11" ht="15.75">
      <c r="B88" s="6">
        <v>2273</v>
      </c>
      <c r="C88" s="7" t="s">
        <v>81</v>
      </c>
      <c r="D88" s="8"/>
      <c r="E88" s="8"/>
      <c r="F88" s="8"/>
      <c r="G88" s="8"/>
      <c r="H88" s="8"/>
      <c r="I88" s="103">
        <v>0.37</v>
      </c>
      <c r="J88" s="41"/>
      <c r="K88" s="41"/>
    </row>
    <row r="89" spans="2:11" ht="15.75">
      <c r="B89" s="10">
        <v>70801</v>
      </c>
      <c r="C89" s="11" t="s">
        <v>105</v>
      </c>
      <c r="D89" s="12">
        <v>435.43</v>
      </c>
      <c r="E89" s="12">
        <v>389.36</v>
      </c>
      <c r="F89" s="12">
        <v>51.8</v>
      </c>
      <c r="G89" s="12">
        <v>318.893</v>
      </c>
      <c r="H89" s="12">
        <v>17.747</v>
      </c>
      <c r="I89" s="37">
        <f>I90</f>
        <v>22.4</v>
      </c>
      <c r="J89" s="37">
        <f>J90</f>
        <v>0</v>
      </c>
      <c r="K89" s="37">
        <f>K90</f>
        <v>0</v>
      </c>
    </row>
    <row r="90" spans="2:11" ht="15.75">
      <c r="B90" s="6">
        <v>2240</v>
      </c>
      <c r="C90" s="7" t="s">
        <v>76</v>
      </c>
      <c r="D90" s="8">
        <v>319.46</v>
      </c>
      <c r="E90" s="8">
        <v>285.5</v>
      </c>
      <c r="F90" s="8">
        <v>38</v>
      </c>
      <c r="G90" s="8">
        <v>232.057</v>
      </c>
      <c r="H90" s="8">
        <v>12.968</v>
      </c>
      <c r="I90" s="103">
        <f>-5.6+28</f>
        <v>22.4</v>
      </c>
      <c r="J90" s="41"/>
      <c r="K90" s="41"/>
    </row>
    <row r="91" spans="2:11" ht="15.75">
      <c r="B91" s="10">
        <v>70802</v>
      </c>
      <c r="C91" s="11" t="s">
        <v>120</v>
      </c>
      <c r="D91" s="12"/>
      <c r="E91" s="12"/>
      <c r="F91" s="12"/>
      <c r="G91" s="12"/>
      <c r="H91" s="12"/>
      <c r="I91" s="71">
        <f>SUM(I92:I95)</f>
        <v>-13.045</v>
      </c>
      <c r="J91" s="71">
        <f>SUM(J92:J95)</f>
        <v>0</v>
      </c>
      <c r="K91" s="71">
        <f>SUM(K92:K95)</f>
        <v>0</v>
      </c>
    </row>
    <row r="92" spans="2:11" ht="15.75">
      <c r="B92" s="6" t="s">
        <v>7</v>
      </c>
      <c r="C92" s="7" t="s">
        <v>8</v>
      </c>
      <c r="D92" s="8">
        <v>512.6</v>
      </c>
      <c r="E92" s="8">
        <v>512.6</v>
      </c>
      <c r="F92" s="8">
        <v>0</v>
      </c>
      <c r="G92" s="8">
        <v>479.659</v>
      </c>
      <c r="H92" s="8">
        <v>39.322</v>
      </c>
      <c r="I92" s="103">
        <v>-0.631</v>
      </c>
      <c r="J92" s="41"/>
      <c r="K92" s="41"/>
    </row>
    <row r="93" spans="2:11" ht="15.75">
      <c r="B93" s="6" t="s">
        <v>9</v>
      </c>
      <c r="C93" s="7" t="s">
        <v>10</v>
      </c>
      <c r="D93" s="8">
        <v>194.8</v>
      </c>
      <c r="E93" s="8">
        <v>194.8</v>
      </c>
      <c r="F93" s="8">
        <v>0</v>
      </c>
      <c r="G93" s="8">
        <v>182.221</v>
      </c>
      <c r="H93" s="8">
        <v>14.308</v>
      </c>
      <c r="I93" s="103">
        <v>0.256</v>
      </c>
      <c r="J93" s="41"/>
      <c r="K93" s="41"/>
    </row>
    <row r="94" spans="2:11" ht="15.75">
      <c r="B94" s="6">
        <v>2240</v>
      </c>
      <c r="C94" s="7" t="s">
        <v>76</v>
      </c>
      <c r="D94" s="8"/>
      <c r="E94" s="8"/>
      <c r="F94" s="8"/>
      <c r="G94" s="8"/>
      <c r="H94" s="8"/>
      <c r="I94" s="41">
        <v>-1</v>
      </c>
      <c r="J94" s="41"/>
      <c r="K94" s="41"/>
    </row>
    <row r="95" spans="2:11" ht="15.75">
      <c r="B95" s="6">
        <v>2271</v>
      </c>
      <c r="C95" s="7" t="s">
        <v>84</v>
      </c>
      <c r="D95" s="8"/>
      <c r="E95" s="8"/>
      <c r="F95" s="8"/>
      <c r="G95" s="8"/>
      <c r="H95" s="8"/>
      <c r="I95" s="103">
        <v>-11.67</v>
      </c>
      <c r="J95" s="41"/>
      <c r="K95" s="41"/>
    </row>
    <row r="96" spans="2:11" ht="31.5">
      <c r="B96" s="10" t="s">
        <v>29</v>
      </c>
      <c r="C96" s="11" t="s">
        <v>30</v>
      </c>
      <c r="D96" s="12">
        <v>430.93</v>
      </c>
      <c r="E96" s="12">
        <v>367.31</v>
      </c>
      <c r="F96" s="12">
        <v>40.9</v>
      </c>
      <c r="G96" s="12">
        <v>284.064</v>
      </c>
      <c r="H96" s="12">
        <v>17.078</v>
      </c>
      <c r="I96" s="37">
        <f>SUM(I97:I101)</f>
        <v>-0.05700000000000016</v>
      </c>
      <c r="J96" s="37">
        <f>SUM(J97:J101)</f>
        <v>0</v>
      </c>
      <c r="K96" s="37">
        <f>SUM(K97:K101)</f>
        <v>0</v>
      </c>
    </row>
    <row r="97" spans="2:11" ht="15.75">
      <c r="B97" s="6" t="s">
        <v>7</v>
      </c>
      <c r="C97" s="7" t="s">
        <v>8</v>
      </c>
      <c r="D97" s="8">
        <v>512.6</v>
      </c>
      <c r="E97" s="8">
        <v>512.6</v>
      </c>
      <c r="F97" s="8">
        <v>0</v>
      </c>
      <c r="G97" s="8">
        <v>479.659</v>
      </c>
      <c r="H97" s="8">
        <v>39.322</v>
      </c>
      <c r="I97" s="103">
        <v>1.041</v>
      </c>
      <c r="J97" s="41"/>
      <c r="K97" s="41"/>
    </row>
    <row r="98" spans="2:11" ht="15.75">
      <c r="B98" s="6" t="s">
        <v>9</v>
      </c>
      <c r="C98" s="7" t="s">
        <v>10</v>
      </c>
      <c r="D98" s="8">
        <v>194.8</v>
      </c>
      <c r="E98" s="8">
        <v>194.8</v>
      </c>
      <c r="F98" s="8">
        <v>0</v>
      </c>
      <c r="G98" s="8">
        <v>182.221</v>
      </c>
      <c r="H98" s="8">
        <v>14.308</v>
      </c>
      <c r="I98" s="103">
        <v>-0.763</v>
      </c>
      <c r="J98" s="41"/>
      <c r="K98" s="41"/>
    </row>
    <row r="99" spans="2:11" ht="15.75">
      <c r="B99" s="6">
        <v>2271</v>
      </c>
      <c r="C99" s="7" t="s">
        <v>84</v>
      </c>
      <c r="D99" s="8"/>
      <c r="E99" s="8"/>
      <c r="F99" s="8"/>
      <c r="G99" s="8"/>
      <c r="H99" s="8"/>
      <c r="I99" s="103">
        <v>0.86</v>
      </c>
      <c r="J99" s="41"/>
      <c r="K99" s="41"/>
    </row>
    <row r="100" spans="2:11" ht="15.75">
      <c r="B100" s="6">
        <v>2273</v>
      </c>
      <c r="C100" s="7" t="s">
        <v>81</v>
      </c>
      <c r="D100" s="8"/>
      <c r="E100" s="8"/>
      <c r="F100" s="8"/>
      <c r="G100" s="8"/>
      <c r="H100" s="8"/>
      <c r="I100" s="102">
        <v>0.065</v>
      </c>
      <c r="J100" s="45"/>
      <c r="K100" s="45"/>
    </row>
    <row r="101" spans="2:11" ht="31.5">
      <c r="B101" s="6">
        <v>2282</v>
      </c>
      <c r="C101" s="7" t="s">
        <v>104</v>
      </c>
      <c r="D101" s="8">
        <v>316.16</v>
      </c>
      <c r="E101" s="8">
        <v>269.43</v>
      </c>
      <c r="F101" s="8">
        <v>30</v>
      </c>
      <c r="G101" s="8">
        <v>207.999</v>
      </c>
      <c r="H101" s="8">
        <v>12.454</v>
      </c>
      <c r="I101" s="103">
        <f>-1.3+0.04</f>
        <v>-1.26</v>
      </c>
      <c r="J101" s="41"/>
      <c r="K101" s="41"/>
    </row>
    <row r="102" spans="2:11" ht="31.5">
      <c r="B102" s="10">
        <v>70807</v>
      </c>
      <c r="C102" s="11" t="s">
        <v>126</v>
      </c>
      <c r="D102" s="12"/>
      <c r="E102" s="12"/>
      <c r="F102" s="12"/>
      <c r="G102" s="12"/>
      <c r="H102" s="12"/>
      <c r="I102" s="71">
        <f>SUM(I103)</f>
        <v>-0.8</v>
      </c>
      <c r="J102" s="71">
        <f>SUM(J103)</f>
        <v>0</v>
      </c>
      <c r="K102" s="71">
        <f>SUM(K103)</f>
        <v>0</v>
      </c>
    </row>
    <row r="103" spans="2:11" ht="15.75">
      <c r="B103" s="6">
        <v>2210</v>
      </c>
      <c r="C103" s="7" t="s">
        <v>83</v>
      </c>
      <c r="D103" s="8">
        <v>11085.57</v>
      </c>
      <c r="E103" s="8">
        <v>9798</v>
      </c>
      <c r="F103" s="8">
        <v>1348</v>
      </c>
      <c r="G103" s="8">
        <v>7705.664</v>
      </c>
      <c r="H103" s="8">
        <v>429.014</v>
      </c>
      <c r="I103" s="103">
        <v>-0.8</v>
      </c>
      <c r="J103" s="41"/>
      <c r="K103" s="41"/>
    </row>
    <row r="104" spans="2:11" ht="15.75">
      <c r="B104" s="19"/>
      <c r="C104" s="20" t="s">
        <v>67</v>
      </c>
      <c r="D104" s="21"/>
      <c r="E104" s="21"/>
      <c r="F104" s="21"/>
      <c r="G104" s="21"/>
      <c r="H104" s="21"/>
      <c r="I104" s="33">
        <f>I105+I113+I115+I127+I132+I141+I145+I154+I157+I159+I123+I125</f>
        <v>442.75</v>
      </c>
      <c r="J104" s="33">
        <f>J105+J113+J115+J127+J132+J141+J145+J154+J157+J159+J123+J125</f>
        <v>242.7</v>
      </c>
      <c r="K104" s="33">
        <f>K105+K113+K115+K127+K132+K141+K145+K154+K157+K159+K123+K125</f>
        <v>0</v>
      </c>
    </row>
    <row r="105" spans="2:11" ht="15.75">
      <c r="B105" s="43" t="s">
        <v>31</v>
      </c>
      <c r="C105" s="11" t="s">
        <v>32</v>
      </c>
      <c r="D105" s="12">
        <v>24288.341</v>
      </c>
      <c r="E105" s="12">
        <v>24288.341</v>
      </c>
      <c r="F105" s="12">
        <v>0</v>
      </c>
      <c r="G105" s="12">
        <v>21584.847</v>
      </c>
      <c r="H105" s="12">
        <v>2725.127</v>
      </c>
      <c r="I105" s="37">
        <f>SUM(I106:I112)</f>
        <v>788.2200000000001</v>
      </c>
      <c r="J105" s="37">
        <f>SUM(J106:J112)</f>
        <v>0</v>
      </c>
      <c r="K105" s="37">
        <f>SUM(K106:K112)</f>
        <v>0</v>
      </c>
    </row>
    <row r="106" spans="2:11" ht="15.75">
      <c r="B106" s="6" t="s">
        <v>7</v>
      </c>
      <c r="C106" s="7" t="s">
        <v>8</v>
      </c>
      <c r="D106" s="8">
        <v>18159.577</v>
      </c>
      <c r="E106" s="8">
        <v>18159.577</v>
      </c>
      <c r="F106" s="8">
        <v>0</v>
      </c>
      <c r="G106" s="8">
        <v>16187.599</v>
      </c>
      <c r="H106" s="8">
        <v>2039.631</v>
      </c>
      <c r="I106" s="103">
        <f>217.2+446.5</f>
        <v>663.7</v>
      </c>
      <c r="J106" s="41"/>
      <c r="K106" s="41"/>
    </row>
    <row r="107" spans="2:11" ht="15.75">
      <c r="B107" s="6" t="s">
        <v>9</v>
      </c>
      <c r="C107" s="7" t="s">
        <v>10</v>
      </c>
      <c r="D107" s="8">
        <v>6128.764</v>
      </c>
      <c r="E107" s="8">
        <v>6128.764</v>
      </c>
      <c r="F107" s="8">
        <v>0</v>
      </c>
      <c r="G107" s="8">
        <v>5397.248</v>
      </c>
      <c r="H107" s="8">
        <v>685.496</v>
      </c>
      <c r="I107" s="103">
        <f>242.2</f>
        <v>242.2</v>
      </c>
      <c r="J107" s="41"/>
      <c r="K107" s="41"/>
    </row>
    <row r="108" spans="2:11" ht="15.75">
      <c r="B108" s="6">
        <v>2250</v>
      </c>
      <c r="C108" s="7" t="s">
        <v>88</v>
      </c>
      <c r="D108" s="8"/>
      <c r="E108" s="8"/>
      <c r="F108" s="8"/>
      <c r="G108" s="8"/>
      <c r="H108" s="8"/>
      <c r="I108" s="103">
        <v>1.2</v>
      </c>
      <c r="J108" s="41"/>
      <c r="K108" s="41"/>
    </row>
    <row r="109" spans="2:11" ht="15.75">
      <c r="B109" s="6">
        <v>2271</v>
      </c>
      <c r="C109" s="7" t="s">
        <v>84</v>
      </c>
      <c r="D109" s="8"/>
      <c r="E109" s="8"/>
      <c r="F109" s="8"/>
      <c r="G109" s="8"/>
      <c r="H109" s="8"/>
      <c r="I109" s="103">
        <v>-57.57</v>
      </c>
      <c r="J109" s="41"/>
      <c r="K109" s="41"/>
    </row>
    <row r="110" spans="2:11" ht="15.75">
      <c r="B110" s="6">
        <v>2272</v>
      </c>
      <c r="C110" s="7" t="s">
        <v>80</v>
      </c>
      <c r="D110" s="8"/>
      <c r="E110" s="8"/>
      <c r="F110" s="8"/>
      <c r="G110" s="8"/>
      <c r="H110" s="8"/>
      <c r="I110" s="103">
        <v>-3.27</v>
      </c>
      <c r="J110" s="41"/>
      <c r="K110" s="41"/>
    </row>
    <row r="111" spans="2:11" ht="15.75">
      <c r="B111" s="6">
        <v>2273</v>
      </c>
      <c r="C111" s="7" t="s">
        <v>81</v>
      </c>
      <c r="D111" s="8"/>
      <c r="E111" s="8"/>
      <c r="F111" s="8"/>
      <c r="G111" s="8"/>
      <c r="H111" s="8"/>
      <c r="I111" s="103">
        <v>-65.75</v>
      </c>
      <c r="J111" s="41"/>
      <c r="K111" s="41"/>
    </row>
    <row r="112" spans="2:11" ht="15.75">
      <c r="B112" s="6">
        <v>2710</v>
      </c>
      <c r="C112" s="7" t="s">
        <v>89</v>
      </c>
      <c r="D112" s="8"/>
      <c r="E112" s="8"/>
      <c r="F112" s="8"/>
      <c r="G112" s="8"/>
      <c r="H112" s="8"/>
      <c r="I112" s="103">
        <v>7.71</v>
      </c>
      <c r="J112" s="41"/>
      <c r="K112" s="41"/>
    </row>
    <row r="113" spans="2:11" ht="15.75">
      <c r="B113" s="43" t="s">
        <v>85</v>
      </c>
      <c r="C113" s="11" t="s">
        <v>86</v>
      </c>
      <c r="D113" s="12"/>
      <c r="E113" s="12"/>
      <c r="F113" s="12"/>
      <c r="G113" s="12"/>
      <c r="H113" s="12"/>
      <c r="I113" s="47">
        <f>I114</f>
        <v>-15.6</v>
      </c>
      <c r="J113" s="47">
        <f>J114</f>
        <v>0</v>
      </c>
      <c r="K113" s="47">
        <f>K114</f>
        <v>0</v>
      </c>
    </row>
    <row r="114" spans="2:11" ht="15.75">
      <c r="B114" s="46" t="s">
        <v>87</v>
      </c>
      <c r="C114" s="7" t="s">
        <v>88</v>
      </c>
      <c r="D114" s="8"/>
      <c r="E114" s="8"/>
      <c r="F114" s="8"/>
      <c r="G114" s="8"/>
      <c r="H114" s="8"/>
      <c r="I114" s="103">
        <v>-15.6</v>
      </c>
      <c r="J114" s="41"/>
      <c r="K114" s="41"/>
    </row>
    <row r="115" spans="2:11" s="73" customFormat="1" ht="15.75">
      <c r="B115" s="43" t="s">
        <v>31</v>
      </c>
      <c r="C115" s="11" t="s">
        <v>33</v>
      </c>
      <c r="D115" s="12">
        <v>8832</v>
      </c>
      <c r="E115" s="12">
        <v>8832</v>
      </c>
      <c r="F115" s="12">
        <v>0</v>
      </c>
      <c r="G115" s="12">
        <v>8401.009</v>
      </c>
      <c r="H115" s="12">
        <v>749.752</v>
      </c>
      <c r="I115" s="37">
        <f>SUM(I116:I122)</f>
        <v>-29.959999999999987</v>
      </c>
      <c r="J115" s="37">
        <f>SUM(J116:J122)</f>
        <v>20</v>
      </c>
      <c r="K115" s="37">
        <f>SUM(K116:K122)</f>
        <v>0</v>
      </c>
    </row>
    <row r="116" spans="2:11" s="73" customFormat="1" ht="15.75">
      <c r="B116" s="6" t="s">
        <v>9</v>
      </c>
      <c r="C116" s="7" t="s">
        <v>10</v>
      </c>
      <c r="D116" s="8">
        <v>2140.39</v>
      </c>
      <c r="E116" s="8">
        <v>2140.39</v>
      </c>
      <c r="F116" s="8">
        <v>0</v>
      </c>
      <c r="G116" s="8">
        <v>2140.39</v>
      </c>
      <c r="H116" s="8">
        <v>291.932</v>
      </c>
      <c r="I116" s="103">
        <v>-9.7</v>
      </c>
      <c r="J116" s="41"/>
      <c r="K116" s="41"/>
    </row>
    <row r="117" spans="2:11" ht="15.75">
      <c r="B117" s="6">
        <v>2210</v>
      </c>
      <c r="C117" s="7" t="s">
        <v>83</v>
      </c>
      <c r="D117" s="8"/>
      <c r="E117" s="8"/>
      <c r="F117" s="8"/>
      <c r="G117" s="8"/>
      <c r="H117" s="8"/>
      <c r="I117" s="103">
        <v>0</v>
      </c>
      <c r="J117" s="41">
        <v>20</v>
      </c>
      <c r="K117" s="41"/>
    </row>
    <row r="118" spans="2:11" ht="15.75">
      <c r="B118" s="6">
        <v>2240</v>
      </c>
      <c r="C118" s="7" t="s">
        <v>76</v>
      </c>
      <c r="D118" s="8"/>
      <c r="E118" s="8"/>
      <c r="F118" s="8"/>
      <c r="G118" s="8"/>
      <c r="H118" s="8"/>
      <c r="I118" s="103">
        <v>8.851</v>
      </c>
      <c r="J118" s="41"/>
      <c r="K118" s="41"/>
    </row>
    <row r="119" spans="2:11" ht="15.75">
      <c r="B119" s="6">
        <v>2271</v>
      </c>
      <c r="C119" s="7" t="s">
        <v>84</v>
      </c>
      <c r="D119" s="8"/>
      <c r="E119" s="8"/>
      <c r="F119" s="8"/>
      <c r="G119" s="8"/>
      <c r="H119" s="8"/>
      <c r="I119" s="103">
        <f>-42.361-3.75</f>
        <v>-46.111</v>
      </c>
      <c r="J119" s="41"/>
      <c r="K119" s="41"/>
    </row>
    <row r="120" spans="2:11" s="62" customFormat="1" ht="15.75">
      <c r="B120" s="6">
        <v>2272</v>
      </c>
      <c r="C120" s="7" t="s">
        <v>80</v>
      </c>
      <c r="D120" s="8"/>
      <c r="E120" s="8"/>
      <c r="F120" s="8"/>
      <c r="G120" s="8"/>
      <c r="H120" s="8"/>
      <c r="I120" s="103">
        <v>21.8</v>
      </c>
      <c r="J120" s="41"/>
      <c r="K120" s="41"/>
    </row>
    <row r="121" spans="2:11" ht="15.75">
      <c r="B121" s="6">
        <v>2273</v>
      </c>
      <c r="C121" s="7" t="s">
        <v>81</v>
      </c>
      <c r="D121" s="8"/>
      <c r="E121" s="8"/>
      <c r="F121" s="8"/>
      <c r="G121" s="8"/>
      <c r="H121" s="8"/>
      <c r="I121" s="103">
        <v>-19.15</v>
      </c>
      <c r="J121" s="41"/>
      <c r="K121" s="41"/>
    </row>
    <row r="122" spans="2:11" ht="15.75">
      <c r="B122" s="6">
        <v>2800</v>
      </c>
      <c r="C122" s="7" t="s">
        <v>103</v>
      </c>
      <c r="D122" s="8"/>
      <c r="E122" s="8"/>
      <c r="F122" s="8"/>
      <c r="G122" s="8"/>
      <c r="H122" s="8"/>
      <c r="I122" s="103">
        <v>14.35</v>
      </c>
      <c r="J122" s="41"/>
      <c r="K122" s="41"/>
    </row>
    <row r="123" spans="2:11" ht="15.75">
      <c r="B123" s="43" t="s">
        <v>85</v>
      </c>
      <c r="C123" s="11" t="s">
        <v>102</v>
      </c>
      <c r="D123" s="12"/>
      <c r="E123" s="12"/>
      <c r="F123" s="12"/>
      <c r="G123" s="12"/>
      <c r="H123" s="12"/>
      <c r="I123" s="47">
        <f>I124</f>
        <v>-0.65</v>
      </c>
      <c r="J123" s="47">
        <f>J124</f>
        <v>0</v>
      </c>
      <c r="K123" s="47">
        <f>K124</f>
        <v>0</v>
      </c>
    </row>
    <row r="124" spans="2:11" ht="15.75">
      <c r="B124" s="46" t="s">
        <v>87</v>
      </c>
      <c r="C124" s="7" t="s">
        <v>88</v>
      </c>
      <c r="D124" s="8"/>
      <c r="E124" s="8"/>
      <c r="F124" s="8"/>
      <c r="G124" s="8"/>
      <c r="H124" s="8"/>
      <c r="I124" s="103">
        <v>-0.65</v>
      </c>
      <c r="J124" s="41"/>
      <c r="K124" s="41"/>
    </row>
    <row r="125" spans="2:11" ht="31.5">
      <c r="B125" s="43" t="s">
        <v>77</v>
      </c>
      <c r="C125" s="11" t="s">
        <v>128</v>
      </c>
      <c r="D125" s="12"/>
      <c r="E125" s="12"/>
      <c r="F125" s="12"/>
      <c r="G125" s="12"/>
      <c r="H125" s="12"/>
      <c r="I125" s="47">
        <f>SUM(I126)</f>
        <v>0</v>
      </c>
      <c r="J125" s="47">
        <f>SUM(J126)</f>
        <v>20</v>
      </c>
      <c r="K125" s="47">
        <f>SUM(K126)</f>
        <v>0</v>
      </c>
    </row>
    <row r="126" spans="2:11" ht="15.75">
      <c r="B126" s="6">
        <v>2730</v>
      </c>
      <c r="C126" s="7" t="s">
        <v>90</v>
      </c>
      <c r="D126" s="8"/>
      <c r="E126" s="8"/>
      <c r="F126" s="8"/>
      <c r="G126" s="8"/>
      <c r="H126" s="8"/>
      <c r="I126" s="41">
        <v>0</v>
      </c>
      <c r="J126" s="41">
        <v>20</v>
      </c>
      <c r="K126" s="41"/>
    </row>
    <row r="127" spans="2:11" ht="15.75">
      <c r="B127" s="10" t="s">
        <v>34</v>
      </c>
      <c r="C127" s="11" t="s">
        <v>35</v>
      </c>
      <c r="D127" s="12">
        <v>5400</v>
      </c>
      <c r="E127" s="12">
        <v>5400</v>
      </c>
      <c r="F127" s="12">
        <v>0</v>
      </c>
      <c r="G127" s="12">
        <v>4812.096</v>
      </c>
      <c r="H127" s="12">
        <v>645.023</v>
      </c>
      <c r="I127" s="37">
        <f>SUM(I128:I131)</f>
        <v>2.900000000000001</v>
      </c>
      <c r="J127" s="37">
        <f>SUM(J128:J131)</f>
        <v>0</v>
      </c>
      <c r="K127" s="37">
        <f>SUM(K128:K131)</f>
        <v>0</v>
      </c>
    </row>
    <row r="128" spans="2:11" ht="15.75">
      <c r="B128" s="6" t="s">
        <v>7</v>
      </c>
      <c r="C128" s="7" t="s">
        <v>8</v>
      </c>
      <c r="D128" s="12"/>
      <c r="E128" s="12"/>
      <c r="F128" s="12"/>
      <c r="G128" s="12"/>
      <c r="H128" s="12"/>
      <c r="I128" s="105">
        <v>5.3</v>
      </c>
      <c r="J128" s="59"/>
      <c r="K128" s="59"/>
    </row>
    <row r="129" spans="2:11" ht="15.75">
      <c r="B129" s="6" t="s">
        <v>9</v>
      </c>
      <c r="C129" s="7" t="s">
        <v>10</v>
      </c>
      <c r="D129" s="12"/>
      <c r="E129" s="12"/>
      <c r="F129" s="12"/>
      <c r="G129" s="12"/>
      <c r="H129" s="12"/>
      <c r="I129" s="105">
        <v>5</v>
      </c>
      <c r="J129" s="59"/>
      <c r="K129" s="59"/>
    </row>
    <row r="130" spans="2:11" ht="15.75">
      <c r="B130" s="6">
        <v>2210</v>
      </c>
      <c r="C130" s="7" t="s">
        <v>83</v>
      </c>
      <c r="D130" s="8">
        <v>4010</v>
      </c>
      <c r="E130" s="8">
        <v>4010</v>
      </c>
      <c r="F130" s="8">
        <v>0</v>
      </c>
      <c r="G130" s="8">
        <v>3569.666</v>
      </c>
      <c r="H130" s="8">
        <v>476.9</v>
      </c>
      <c r="I130" s="103">
        <v>-5.8</v>
      </c>
      <c r="J130" s="41"/>
      <c r="K130" s="41"/>
    </row>
    <row r="131" spans="2:11" ht="15.75">
      <c r="B131" s="6">
        <v>2240</v>
      </c>
      <c r="C131" s="7" t="s">
        <v>76</v>
      </c>
      <c r="D131" s="8">
        <v>1390</v>
      </c>
      <c r="E131" s="8">
        <v>1390</v>
      </c>
      <c r="F131" s="8">
        <v>0</v>
      </c>
      <c r="G131" s="8">
        <v>1242.43</v>
      </c>
      <c r="H131" s="8">
        <v>168.122</v>
      </c>
      <c r="I131" s="103">
        <v>-1.6</v>
      </c>
      <c r="J131" s="41"/>
      <c r="K131" s="41"/>
    </row>
    <row r="132" spans="2:11" ht="15.75">
      <c r="B132" s="10" t="s">
        <v>36</v>
      </c>
      <c r="C132" s="11" t="s">
        <v>61</v>
      </c>
      <c r="D132" s="12">
        <v>3832.7</v>
      </c>
      <c r="E132" s="12">
        <v>3832.7</v>
      </c>
      <c r="F132" s="12">
        <v>0</v>
      </c>
      <c r="G132" s="12">
        <v>3461.114</v>
      </c>
      <c r="H132" s="12">
        <v>256.037</v>
      </c>
      <c r="I132" s="37">
        <f>SUM(I133:I140)</f>
        <v>-28.470000000000002</v>
      </c>
      <c r="J132" s="37">
        <f>SUM(J133:J140)</f>
        <v>0</v>
      </c>
      <c r="K132" s="37">
        <f>SUM(K133:K140)</f>
        <v>0</v>
      </c>
    </row>
    <row r="133" spans="2:11" ht="15.75">
      <c r="B133" s="6" t="s">
        <v>7</v>
      </c>
      <c r="C133" s="7" t="s">
        <v>8</v>
      </c>
      <c r="D133" s="8">
        <v>2860.7</v>
      </c>
      <c r="E133" s="8">
        <v>2860.7</v>
      </c>
      <c r="F133" s="8">
        <v>0</v>
      </c>
      <c r="G133" s="8">
        <v>2536.796</v>
      </c>
      <c r="H133" s="8">
        <v>142.849</v>
      </c>
      <c r="I133" s="103">
        <v>-8</v>
      </c>
      <c r="J133" s="41"/>
      <c r="K133" s="41"/>
    </row>
    <row r="134" spans="2:11" s="62" customFormat="1" ht="15.75">
      <c r="B134" s="6" t="s">
        <v>9</v>
      </c>
      <c r="C134" s="7" t="s">
        <v>10</v>
      </c>
      <c r="D134" s="8">
        <v>972</v>
      </c>
      <c r="E134" s="8">
        <v>972</v>
      </c>
      <c r="F134" s="8">
        <v>0</v>
      </c>
      <c r="G134" s="8">
        <v>924.318</v>
      </c>
      <c r="H134" s="8">
        <v>113.188</v>
      </c>
      <c r="I134" s="103">
        <v>-0.5</v>
      </c>
      <c r="J134" s="41"/>
      <c r="K134" s="41"/>
    </row>
    <row r="135" spans="2:11" ht="15.75">
      <c r="B135" s="6">
        <v>2210</v>
      </c>
      <c r="C135" s="7" t="s">
        <v>83</v>
      </c>
      <c r="D135" s="8"/>
      <c r="E135" s="8"/>
      <c r="F135" s="8"/>
      <c r="G135" s="8"/>
      <c r="H135" s="8"/>
      <c r="I135" s="103">
        <v>-13.3</v>
      </c>
      <c r="J135" s="41"/>
      <c r="K135" s="41"/>
    </row>
    <row r="136" spans="2:11" ht="15.75">
      <c r="B136" s="6">
        <v>2220</v>
      </c>
      <c r="C136" s="7" t="s">
        <v>79</v>
      </c>
      <c r="D136" s="8"/>
      <c r="E136" s="8"/>
      <c r="F136" s="8"/>
      <c r="G136" s="8"/>
      <c r="H136" s="8"/>
      <c r="I136" s="103">
        <v>-5.68</v>
      </c>
      <c r="J136" s="41"/>
      <c r="K136" s="41"/>
    </row>
    <row r="137" spans="2:11" s="90" customFormat="1" ht="15.75">
      <c r="B137" s="6">
        <v>2240</v>
      </c>
      <c r="C137" s="7" t="s">
        <v>76</v>
      </c>
      <c r="D137" s="8"/>
      <c r="E137" s="8"/>
      <c r="F137" s="8"/>
      <c r="G137" s="8"/>
      <c r="H137" s="8"/>
      <c r="I137" s="103">
        <v>-1.19</v>
      </c>
      <c r="J137" s="41"/>
      <c r="K137" s="41"/>
    </row>
    <row r="138" spans="2:11" s="62" customFormat="1" ht="15.75">
      <c r="B138" s="6">
        <v>2273</v>
      </c>
      <c r="C138" s="7" t="s">
        <v>81</v>
      </c>
      <c r="D138" s="8"/>
      <c r="E138" s="8"/>
      <c r="F138" s="8"/>
      <c r="G138" s="8"/>
      <c r="H138" s="8"/>
      <c r="I138" s="103">
        <v>0.7</v>
      </c>
      <c r="J138" s="41"/>
      <c r="K138" s="41"/>
    </row>
    <row r="139" spans="2:11" ht="15.75">
      <c r="B139" s="6">
        <v>2274</v>
      </c>
      <c r="C139" s="7" t="s">
        <v>99</v>
      </c>
      <c r="D139" s="8"/>
      <c r="E139" s="8"/>
      <c r="F139" s="8"/>
      <c r="G139" s="8"/>
      <c r="H139" s="8"/>
      <c r="I139" s="103">
        <v>0.9</v>
      </c>
      <c r="J139" s="41"/>
      <c r="K139" s="41"/>
    </row>
    <row r="140" spans="2:11" s="62" customFormat="1" ht="15.75">
      <c r="B140" s="6">
        <v>2275</v>
      </c>
      <c r="C140" s="7" t="s">
        <v>100</v>
      </c>
      <c r="D140" s="8"/>
      <c r="E140" s="8"/>
      <c r="F140" s="8"/>
      <c r="G140" s="8"/>
      <c r="H140" s="8"/>
      <c r="I140" s="103">
        <v>-1.4</v>
      </c>
      <c r="J140" s="41"/>
      <c r="K140" s="41"/>
    </row>
    <row r="141" spans="2:11" ht="15.75">
      <c r="B141" s="10" t="s">
        <v>37</v>
      </c>
      <c r="C141" s="11" t="s">
        <v>59</v>
      </c>
      <c r="D141" s="12">
        <v>2220</v>
      </c>
      <c r="E141" s="12">
        <v>2220</v>
      </c>
      <c r="F141" s="12">
        <v>168</v>
      </c>
      <c r="G141" s="12">
        <v>2046.849</v>
      </c>
      <c r="H141" s="12">
        <v>153.541</v>
      </c>
      <c r="I141" s="37">
        <f>I142+I143+I144</f>
        <v>-22.990000000000002</v>
      </c>
      <c r="J141" s="37">
        <f>J142+J143+J144</f>
        <v>0</v>
      </c>
      <c r="K141" s="37">
        <f>K142+K143+K144</f>
        <v>0</v>
      </c>
    </row>
    <row r="142" spans="2:11" ht="15.75">
      <c r="B142" s="6" t="s">
        <v>7</v>
      </c>
      <c r="C142" s="7" t="s">
        <v>8</v>
      </c>
      <c r="D142" s="8">
        <v>1640</v>
      </c>
      <c r="E142" s="8">
        <v>1640</v>
      </c>
      <c r="F142" s="8">
        <v>123</v>
      </c>
      <c r="G142" s="8">
        <v>1516.743</v>
      </c>
      <c r="H142" s="8">
        <v>114.374</v>
      </c>
      <c r="I142" s="103">
        <v>-4.95</v>
      </c>
      <c r="J142" s="41"/>
      <c r="K142" s="41"/>
    </row>
    <row r="143" spans="2:11" ht="15.75">
      <c r="B143" s="6" t="s">
        <v>9</v>
      </c>
      <c r="C143" s="7" t="s">
        <v>10</v>
      </c>
      <c r="D143" s="8">
        <v>580</v>
      </c>
      <c r="E143" s="8">
        <v>580</v>
      </c>
      <c r="F143" s="8">
        <v>45</v>
      </c>
      <c r="G143" s="8">
        <v>530.106</v>
      </c>
      <c r="H143" s="8">
        <v>39.167</v>
      </c>
      <c r="I143" s="103">
        <v>-2.44</v>
      </c>
      <c r="J143" s="41"/>
      <c r="K143" s="41"/>
    </row>
    <row r="144" spans="2:11" ht="15.75">
      <c r="B144" s="6">
        <v>2271</v>
      </c>
      <c r="C144" s="7" t="s">
        <v>84</v>
      </c>
      <c r="D144" s="8"/>
      <c r="E144" s="8"/>
      <c r="F144" s="8"/>
      <c r="G144" s="8"/>
      <c r="H144" s="8"/>
      <c r="I144" s="103">
        <v>-15.6</v>
      </c>
      <c r="J144" s="41"/>
      <c r="K144" s="41"/>
    </row>
    <row r="145" spans="2:11" s="62" customFormat="1" ht="15.75">
      <c r="B145" s="10" t="s">
        <v>38</v>
      </c>
      <c r="C145" s="11" t="s">
        <v>39</v>
      </c>
      <c r="D145" s="12">
        <v>1448.5</v>
      </c>
      <c r="E145" s="12">
        <v>1448.5</v>
      </c>
      <c r="F145" s="12">
        <v>0</v>
      </c>
      <c r="G145" s="12">
        <v>1366.753</v>
      </c>
      <c r="H145" s="12">
        <v>164.689</v>
      </c>
      <c r="I145" s="37">
        <f>SUM(I146:I153)</f>
        <v>-11.599999999999998</v>
      </c>
      <c r="J145" s="37">
        <f>SUM(J146:J153)</f>
        <v>0</v>
      </c>
      <c r="K145" s="37">
        <f>SUM(K146:K153)</f>
        <v>0</v>
      </c>
    </row>
    <row r="146" spans="2:11" ht="15.75">
      <c r="B146" s="6" t="s">
        <v>7</v>
      </c>
      <c r="C146" s="7" t="s">
        <v>8</v>
      </c>
      <c r="D146" s="12"/>
      <c r="E146" s="12"/>
      <c r="F146" s="12"/>
      <c r="G146" s="12"/>
      <c r="H146" s="12"/>
      <c r="I146" s="105">
        <v>4.3</v>
      </c>
      <c r="J146" s="59"/>
      <c r="K146" s="59"/>
    </row>
    <row r="147" spans="2:11" ht="15.75">
      <c r="B147" s="6" t="s">
        <v>9</v>
      </c>
      <c r="C147" s="7" t="s">
        <v>10</v>
      </c>
      <c r="D147" s="12"/>
      <c r="E147" s="12"/>
      <c r="F147" s="12"/>
      <c r="G147" s="12"/>
      <c r="H147" s="12"/>
      <c r="I147" s="105">
        <v>2.2</v>
      </c>
      <c r="J147" s="59"/>
      <c r="K147" s="59"/>
    </row>
    <row r="148" spans="2:11" ht="15.75">
      <c r="B148" s="57">
        <v>2210</v>
      </c>
      <c r="C148" s="7" t="s">
        <v>83</v>
      </c>
      <c r="D148" s="58"/>
      <c r="E148" s="58"/>
      <c r="F148" s="58"/>
      <c r="G148" s="58"/>
      <c r="H148" s="58"/>
      <c r="I148" s="105">
        <v>-7.95</v>
      </c>
      <c r="J148" s="59"/>
      <c r="K148" s="59"/>
    </row>
    <row r="149" spans="2:11" ht="15.75">
      <c r="B149" s="57">
        <v>2220</v>
      </c>
      <c r="C149" s="7" t="s">
        <v>79</v>
      </c>
      <c r="D149" s="58"/>
      <c r="E149" s="58"/>
      <c r="F149" s="58"/>
      <c r="G149" s="58"/>
      <c r="H149" s="58"/>
      <c r="I149" s="105">
        <v>-8.18</v>
      </c>
      <c r="J149" s="59"/>
      <c r="K149" s="59"/>
    </row>
    <row r="150" spans="2:11" ht="15.75">
      <c r="B150" s="6">
        <v>2240</v>
      </c>
      <c r="C150" s="7" t="s">
        <v>76</v>
      </c>
      <c r="D150" s="8">
        <v>1081.8</v>
      </c>
      <c r="E150" s="8">
        <v>1081.8</v>
      </c>
      <c r="F150" s="8">
        <v>0</v>
      </c>
      <c r="G150" s="8">
        <v>1021.18</v>
      </c>
      <c r="H150" s="8">
        <v>123.924</v>
      </c>
      <c r="I150" s="103">
        <v>-0.54</v>
      </c>
      <c r="J150" s="41"/>
      <c r="K150" s="41"/>
    </row>
    <row r="151" spans="2:11" ht="15.75">
      <c r="B151" s="6">
        <v>2273</v>
      </c>
      <c r="C151" s="7" t="s">
        <v>81</v>
      </c>
      <c r="D151" s="8"/>
      <c r="E151" s="8"/>
      <c r="F151" s="8"/>
      <c r="G151" s="8"/>
      <c r="H151" s="8"/>
      <c r="I151" s="103">
        <v>-10.2</v>
      </c>
      <c r="J151" s="41"/>
      <c r="K151" s="41"/>
    </row>
    <row r="152" spans="2:11" ht="15.75">
      <c r="B152" s="6">
        <v>2274</v>
      </c>
      <c r="C152" s="7" t="s">
        <v>99</v>
      </c>
      <c r="D152" s="8"/>
      <c r="E152" s="8"/>
      <c r="F152" s="8"/>
      <c r="G152" s="8"/>
      <c r="H152" s="8"/>
      <c r="I152" s="103">
        <v>12.17</v>
      </c>
      <c r="J152" s="41"/>
      <c r="K152" s="41"/>
    </row>
    <row r="153" spans="2:11" ht="15.75">
      <c r="B153" s="6">
        <v>2275</v>
      </c>
      <c r="C153" s="7" t="s">
        <v>100</v>
      </c>
      <c r="D153" s="8">
        <v>366.7</v>
      </c>
      <c r="E153" s="8">
        <v>366.7</v>
      </c>
      <c r="F153" s="8">
        <v>0</v>
      </c>
      <c r="G153" s="8">
        <v>345.573</v>
      </c>
      <c r="H153" s="8">
        <v>40.765</v>
      </c>
      <c r="I153" s="103">
        <v>-3.4</v>
      </c>
      <c r="J153" s="41"/>
      <c r="K153" s="41"/>
    </row>
    <row r="154" spans="2:11" ht="15.75">
      <c r="B154" s="10" t="s">
        <v>40</v>
      </c>
      <c r="C154" s="11" t="s">
        <v>60</v>
      </c>
      <c r="D154" s="12">
        <v>670</v>
      </c>
      <c r="E154" s="12">
        <v>670</v>
      </c>
      <c r="F154" s="12">
        <v>0</v>
      </c>
      <c r="G154" s="12">
        <v>596.979</v>
      </c>
      <c r="H154" s="12">
        <v>56.068</v>
      </c>
      <c r="I154" s="37">
        <f>I155+I156</f>
        <v>-0.5</v>
      </c>
      <c r="J154" s="37">
        <f>J155+J156</f>
        <v>0</v>
      </c>
      <c r="K154" s="37">
        <f>K155+K156</f>
        <v>0</v>
      </c>
    </row>
    <row r="155" spans="2:11" ht="15.75">
      <c r="B155" s="6" t="s">
        <v>7</v>
      </c>
      <c r="C155" s="7" t="s">
        <v>8</v>
      </c>
      <c r="D155" s="8">
        <v>490</v>
      </c>
      <c r="E155" s="8">
        <v>490</v>
      </c>
      <c r="F155" s="8">
        <v>0</v>
      </c>
      <c r="G155" s="8">
        <v>435.231</v>
      </c>
      <c r="H155" s="8">
        <v>38.859</v>
      </c>
      <c r="I155" s="103">
        <v>-0.3</v>
      </c>
      <c r="J155" s="41"/>
      <c r="K155" s="41"/>
    </row>
    <row r="156" spans="2:11" ht="15.75">
      <c r="B156" s="6" t="s">
        <v>9</v>
      </c>
      <c r="C156" s="7" t="s">
        <v>10</v>
      </c>
      <c r="D156" s="8">
        <v>180</v>
      </c>
      <c r="E156" s="8">
        <v>180</v>
      </c>
      <c r="F156" s="8">
        <v>0</v>
      </c>
      <c r="G156" s="8">
        <v>161.748</v>
      </c>
      <c r="H156" s="8">
        <v>17.209</v>
      </c>
      <c r="I156" s="103">
        <v>-0.2</v>
      </c>
      <c r="J156" s="41"/>
      <c r="K156" s="41"/>
    </row>
    <row r="157" spans="2:11" s="69" customFormat="1" ht="31.5">
      <c r="B157" s="43" t="s">
        <v>77</v>
      </c>
      <c r="C157" s="11" t="s">
        <v>78</v>
      </c>
      <c r="D157" s="12"/>
      <c r="E157" s="12"/>
      <c r="F157" s="12"/>
      <c r="G157" s="12"/>
      <c r="H157" s="12"/>
      <c r="I157" s="47">
        <f>I158</f>
        <v>-194.6</v>
      </c>
      <c r="J157" s="47">
        <f>J158</f>
        <v>167.7</v>
      </c>
      <c r="K157" s="47">
        <f>K158</f>
        <v>0</v>
      </c>
    </row>
    <row r="158" spans="2:11" s="70" customFormat="1" ht="15.75">
      <c r="B158" s="6">
        <v>2220</v>
      </c>
      <c r="C158" s="7" t="s">
        <v>79</v>
      </c>
      <c r="D158" s="8"/>
      <c r="E158" s="8"/>
      <c r="F158" s="8"/>
      <c r="G158" s="8"/>
      <c r="H158" s="8"/>
      <c r="I158" s="103">
        <f>-194.6</f>
        <v>-194.6</v>
      </c>
      <c r="J158" s="41">
        <v>167.7</v>
      </c>
      <c r="K158" s="41"/>
    </row>
    <row r="159" spans="2:11" ht="31.5">
      <c r="B159" s="43" t="s">
        <v>77</v>
      </c>
      <c r="C159" s="11" t="s">
        <v>127</v>
      </c>
      <c r="D159" s="12"/>
      <c r="E159" s="12"/>
      <c r="F159" s="12"/>
      <c r="G159" s="12"/>
      <c r="H159" s="12"/>
      <c r="I159" s="47">
        <f>SUM(I160:I161)</f>
        <v>-44</v>
      </c>
      <c r="J159" s="47">
        <f>SUM(J160:J161)</f>
        <v>35</v>
      </c>
      <c r="K159" s="47">
        <f>SUM(K160:K161)</f>
        <v>0</v>
      </c>
    </row>
    <row r="160" spans="2:11" ht="15.75">
      <c r="B160" s="6">
        <v>2220</v>
      </c>
      <c r="C160" s="7" t="s">
        <v>79</v>
      </c>
      <c r="D160" s="8"/>
      <c r="E160" s="8"/>
      <c r="F160" s="8"/>
      <c r="G160" s="8"/>
      <c r="H160" s="8"/>
      <c r="I160" s="103">
        <v>-30</v>
      </c>
      <c r="J160" s="41"/>
      <c r="K160" s="41"/>
    </row>
    <row r="161" spans="2:11" ht="15.75">
      <c r="B161" s="6">
        <v>2730</v>
      </c>
      <c r="C161" s="7" t="s">
        <v>90</v>
      </c>
      <c r="D161" s="8"/>
      <c r="E161" s="8"/>
      <c r="F161" s="8"/>
      <c r="G161" s="8"/>
      <c r="H161" s="8"/>
      <c r="I161" s="103">
        <f>-14</f>
        <v>-14</v>
      </c>
      <c r="J161" s="41">
        <v>35</v>
      </c>
      <c r="K161" s="41"/>
    </row>
    <row r="162" spans="2:11" ht="15.75">
      <c r="B162" s="22"/>
      <c r="C162" s="23" t="s">
        <v>68</v>
      </c>
      <c r="D162" s="24"/>
      <c r="E162" s="24"/>
      <c r="F162" s="24"/>
      <c r="G162" s="24"/>
      <c r="H162" s="24"/>
      <c r="I162" s="34">
        <f>I176+I179+I169+I163+I165+I167+I174+I172+I182</f>
        <v>-82.83</v>
      </c>
      <c r="J162" s="34">
        <f>J176+J179+J169+J163+J165+J167+J174+J172+J182</f>
        <v>0</v>
      </c>
      <c r="K162" s="34">
        <f>K176+K179+K169+K163+K165+K167+K174+K172+K182</f>
        <v>-19.92</v>
      </c>
    </row>
    <row r="163" spans="2:11" ht="15.75">
      <c r="B163" s="93">
        <v>90201</v>
      </c>
      <c r="C163" s="94" t="s">
        <v>129</v>
      </c>
      <c r="D163" s="95"/>
      <c r="E163" s="95"/>
      <c r="F163" s="95"/>
      <c r="G163" s="95"/>
      <c r="H163" s="95"/>
      <c r="I163" s="72">
        <f>SUM(I164)</f>
        <v>0</v>
      </c>
      <c r="J163" s="72">
        <f>SUM(J164)</f>
        <v>0</v>
      </c>
      <c r="K163" s="72">
        <f>SUM(K164)</f>
        <v>-12</v>
      </c>
    </row>
    <row r="164" spans="2:11" ht="15.75">
      <c r="B164" s="6">
        <v>2730</v>
      </c>
      <c r="C164" s="7" t="s">
        <v>90</v>
      </c>
      <c r="D164" s="8"/>
      <c r="E164" s="8"/>
      <c r="F164" s="8"/>
      <c r="G164" s="8"/>
      <c r="H164" s="8"/>
      <c r="I164" s="41">
        <v>0</v>
      </c>
      <c r="J164" s="41"/>
      <c r="K164" s="103">
        <v>-12</v>
      </c>
    </row>
    <row r="165" spans="2:11" ht="15.75">
      <c r="B165" s="93">
        <v>90203</v>
      </c>
      <c r="C165" s="94" t="s">
        <v>130</v>
      </c>
      <c r="D165" s="95"/>
      <c r="E165" s="95"/>
      <c r="F165" s="95"/>
      <c r="G165" s="95"/>
      <c r="H165" s="95"/>
      <c r="I165" s="71">
        <f>SUM(I166)</f>
        <v>0</v>
      </c>
      <c r="J165" s="71">
        <f>SUM(J166)</f>
        <v>0</v>
      </c>
      <c r="K165" s="71">
        <f>SUM(K166)</f>
        <v>-0.531</v>
      </c>
    </row>
    <row r="166" spans="2:11" ht="15.75">
      <c r="B166" s="6">
        <v>2730</v>
      </c>
      <c r="C166" s="7" t="s">
        <v>90</v>
      </c>
      <c r="D166" s="8"/>
      <c r="E166" s="8"/>
      <c r="F166" s="8"/>
      <c r="G166" s="8"/>
      <c r="H166" s="8"/>
      <c r="I166" s="41">
        <v>0</v>
      </c>
      <c r="J166" s="41"/>
      <c r="K166" s="103">
        <v>-0.531</v>
      </c>
    </row>
    <row r="167" spans="2:11" ht="31.5">
      <c r="B167" s="93">
        <v>90209</v>
      </c>
      <c r="C167" s="94" t="s">
        <v>133</v>
      </c>
      <c r="D167" s="95"/>
      <c r="E167" s="95"/>
      <c r="F167" s="95"/>
      <c r="G167" s="95"/>
      <c r="H167" s="95"/>
      <c r="I167" s="71">
        <f>SUM(I168)</f>
        <v>0</v>
      </c>
      <c r="J167" s="71">
        <f>SUM(J168)</f>
        <v>0</v>
      </c>
      <c r="K167" s="71">
        <f>SUM(K168)</f>
        <v>-2.969</v>
      </c>
    </row>
    <row r="168" spans="2:11" ht="15.75">
      <c r="B168" s="6">
        <v>2730</v>
      </c>
      <c r="C168" s="7" t="s">
        <v>90</v>
      </c>
      <c r="D168" s="8"/>
      <c r="E168" s="8"/>
      <c r="F168" s="8"/>
      <c r="G168" s="8"/>
      <c r="H168" s="8"/>
      <c r="I168" s="41">
        <v>0</v>
      </c>
      <c r="J168" s="41"/>
      <c r="K168" s="103">
        <v>-2.969</v>
      </c>
    </row>
    <row r="169" spans="2:11" ht="31.5">
      <c r="B169" s="74">
        <v>90412</v>
      </c>
      <c r="C169" s="75" t="s">
        <v>114</v>
      </c>
      <c r="D169" s="76">
        <v>658</v>
      </c>
      <c r="E169" s="76">
        <v>658</v>
      </c>
      <c r="F169" s="76">
        <v>0</v>
      </c>
      <c r="G169" s="76">
        <v>574.962</v>
      </c>
      <c r="H169" s="76">
        <v>31.334</v>
      </c>
      <c r="I169" s="77">
        <f>I171+I170</f>
        <v>-21</v>
      </c>
      <c r="J169" s="77">
        <f>J171+J170</f>
        <v>0</v>
      </c>
      <c r="K169" s="77">
        <f>K171+K170</f>
        <v>0.25</v>
      </c>
    </row>
    <row r="170" spans="2:11" ht="15.75">
      <c r="B170" s="86">
        <v>2730</v>
      </c>
      <c r="C170" s="87" t="s">
        <v>90</v>
      </c>
      <c r="D170" s="88"/>
      <c r="E170" s="88"/>
      <c r="F170" s="88"/>
      <c r="G170" s="88"/>
      <c r="H170" s="88"/>
      <c r="I170" s="89">
        <f>-16.5</f>
        <v>-16.5</v>
      </c>
      <c r="J170" s="89"/>
      <c r="K170" s="89">
        <v>0.25</v>
      </c>
    </row>
    <row r="171" spans="2:11" ht="15.75">
      <c r="B171" s="78">
        <v>2240</v>
      </c>
      <c r="C171" s="79" t="s">
        <v>76</v>
      </c>
      <c r="D171" s="80"/>
      <c r="E171" s="80"/>
      <c r="F171" s="80"/>
      <c r="G171" s="80"/>
      <c r="H171" s="80"/>
      <c r="I171" s="81">
        <f>-2.23-2.27</f>
        <v>-4.5</v>
      </c>
      <c r="J171" s="81"/>
      <c r="K171" s="81"/>
    </row>
    <row r="172" spans="2:11" ht="31.5">
      <c r="B172" s="74">
        <v>90413</v>
      </c>
      <c r="C172" s="75" t="s">
        <v>134</v>
      </c>
      <c r="D172" s="76">
        <v>658</v>
      </c>
      <c r="E172" s="76">
        <v>658</v>
      </c>
      <c r="F172" s="76">
        <v>0</v>
      </c>
      <c r="G172" s="76">
        <v>574.962</v>
      </c>
      <c r="H172" s="76">
        <v>31.334</v>
      </c>
      <c r="I172" s="77">
        <f>SUM(I173)</f>
        <v>0</v>
      </c>
      <c r="J172" s="77">
        <f>SUM(J173)</f>
        <v>0</v>
      </c>
      <c r="K172" s="77">
        <f>SUM(K173)</f>
        <v>-16.67</v>
      </c>
    </row>
    <row r="173" spans="2:11" ht="15.75">
      <c r="B173" s="86">
        <v>2730</v>
      </c>
      <c r="C173" s="87" t="s">
        <v>90</v>
      </c>
      <c r="D173" s="88"/>
      <c r="E173" s="88"/>
      <c r="F173" s="88"/>
      <c r="G173" s="88"/>
      <c r="H173" s="88"/>
      <c r="I173" s="89">
        <v>0</v>
      </c>
      <c r="J173" s="89"/>
      <c r="K173" s="105">
        <f>-4.6-12.07</f>
        <v>-16.67</v>
      </c>
    </row>
    <row r="174" spans="2:11" ht="15.75">
      <c r="B174" s="97">
        <v>90215</v>
      </c>
      <c r="C174" s="98" t="s">
        <v>131</v>
      </c>
      <c r="D174" s="99"/>
      <c r="E174" s="99"/>
      <c r="F174" s="99"/>
      <c r="G174" s="99"/>
      <c r="H174" s="99"/>
      <c r="I174" s="100">
        <f>SUM(I175)</f>
        <v>0</v>
      </c>
      <c r="J174" s="100">
        <f>SUM(J175)</f>
        <v>0</v>
      </c>
      <c r="K174" s="100">
        <f>SUM(K175)</f>
        <v>12</v>
      </c>
    </row>
    <row r="175" spans="2:11" ht="15.75">
      <c r="B175" s="6">
        <v>2730</v>
      </c>
      <c r="C175" s="7" t="s">
        <v>90</v>
      </c>
      <c r="D175" s="8"/>
      <c r="E175" s="8"/>
      <c r="F175" s="8"/>
      <c r="G175" s="8"/>
      <c r="H175" s="8"/>
      <c r="I175" s="41">
        <v>0</v>
      </c>
      <c r="J175" s="41"/>
      <c r="K175" s="103">
        <v>12</v>
      </c>
    </row>
    <row r="176" spans="2:11" ht="47.25">
      <c r="B176" s="53" t="s">
        <v>41</v>
      </c>
      <c r="C176" s="49" t="s">
        <v>42</v>
      </c>
      <c r="D176" s="12">
        <v>658</v>
      </c>
      <c r="E176" s="12">
        <v>658</v>
      </c>
      <c r="F176" s="12">
        <v>0</v>
      </c>
      <c r="G176" s="12">
        <v>574.962</v>
      </c>
      <c r="H176" s="12">
        <v>31.334</v>
      </c>
      <c r="I176" s="37">
        <f>I177+I178</f>
        <v>-3.03</v>
      </c>
      <c r="J176" s="37">
        <f>J177+J178</f>
        <v>0</v>
      </c>
      <c r="K176" s="37">
        <f>K177+K178</f>
        <v>0</v>
      </c>
    </row>
    <row r="177" spans="2:11" s="62" customFormat="1" ht="15.75">
      <c r="B177" s="6" t="s">
        <v>7</v>
      </c>
      <c r="C177" s="7" t="s">
        <v>8</v>
      </c>
      <c r="D177" s="8">
        <v>483.3</v>
      </c>
      <c r="E177" s="8">
        <v>483.3</v>
      </c>
      <c r="F177" s="8">
        <v>0</v>
      </c>
      <c r="G177" s="8">
        <v>428.092</v>
      </c>
      <c r="H177" s="8">
        <v>24.919</v>
      </c>
      <c r="I177" s="103">
        <v>-0.92</v>
      </c>
      <c r="J177" s="41"/>
      <c r="K177" s="41"/>
    </row>
    <row r="178" spans="2:11" ht="15.75">
      <c r="B178" s="6" t="s">
        <v>9</v>
      </c>
      <c r="C178" s="7" t="s">
        <v>10</v>
      </c>
      <c r="D178" s="8">
        <v>174.7</v>
      </c>
      <c r="E178" s="8">
        <v>174.7</v>
      </c>
      <c r="F178" s="8">
        <v>0</v>
      </c>
      <c r="G178" s="8">
        <v>146.87</v>
      </c>
      <c r="H178" s="8">
        <v>6.415</v>
      </c>
      <c r="I178" s="103">
        <v>-2.11</v>
      </c>
      <c r="J178" s="41"/>
      <c r="K178" s="41"/>
    </row>
    <row r="179" spans="2:11" s="62" customFormat="1" ht="15.75">
      <c r="B179" s="10">
        <v>91206</v>
      </c>
      <c r="C179" s="11" t="s">
        <v>109</v>
      </c>
      <c r="D179" s="12"/>
      <c r="E179" s="12"/>
      <c r="F179" s="12"/>
      <c r="G179" s="12"/>
      <c r="H179" s="12"/>
      <c r="I179" s="71">
        <f>SUM(I180:I181)</f>
        <v>-3</v>
      </c>
      <c r="J179" s="71"/>
      <c r="K179" s="71"/>
    </row>
    <row r="180" spans="2:11" ht="15.75">
      <c r="B180" s="6">
        <v>2240</v>
      </c>
      <c r="C180" s="7" t="s">
        <v>76</v>
      </c>
      <c r="D180" s="8"/>
      <c r="E180" s="8"/>
      <c r="F180" s="8"/>
      <c r="G180" s="8"/>
      <c r="H180" s="8"/>
      <c r="I180" s="103">
        <v>-1.9</v>
      </c>
      <c r="J180" s="41"/>
      <c r="K180" s="41"/>
    </row>
    <row r="181" spans="2:11" ht="15.75">
      <c r="B181" s="6">
        <v>2273</v>
      </c>
      <c r="C181" s="7" t="s">
        <v>81</v>
      </c>
      <c r="D181" s="8"/>
      <c r="E181" s="8"/>
      <c r="F181" s="8"/>
      <c r="G181" s="8"/>
      <c r="H181" s="8"/>
      <c r="I181" s="103">
        <v>-1.1</v>
      </c>
      <c r="J181" s="41"/>
      <c r="K181" s="41"/>
    </row>
    <row r="182" spans="2:11" ht="15.75">
      <c r="B182" s="10">
        <v>91207</v>
      </c>
      <c r="C182" s="11" t="s">
        <v>137</v>
      </c>
      <c r="D182" s="12"/>
      <c r="E182" s="12"/>
      <c r="F182" s="12"/>
      <c r="G182" s="12"/>
      <c r="H182" s="12"/>
      <c r="I182" s="71">
        <f>SUM(I183)</f>
        <v>-55.8</v>
      </c>
      <c r="J182" s="71"/>
      <c r="K182" s="71"/>
    </row>
    <row r="183" spans="2:11" ht="15.75">
      <c r="B183" s="6">
        <v>2730</v>
      </c>
      <c r="C183" s="7" t="s">
        <v>90</v>
      </c>
      <c r="D183" s="8"/>
      <c r="E183" s="8"/>
      <c r="F183" s="8"/>
      <c r="G183" s="8"/>
      <c r="H183" s="8"/>
      <c r="I183" s="41">
        <f>-27.47-28.33</f>
        <v>-55.8</v>
      </c>
      <c r="J183" s="41"/>
      <c r="K183" s="103"/>
    </row>
    <row r="184" spans="2:11" ht="15.75">
      <c r="B184" s="19"/>
      <c r="C184" s="20" t="s">
        <v>74</v>
      </c>
      <c r="D184" s="21"/>
      <c r="E184" s="21"/>
      <c r="F184" s="21"/>
      <c r="G184" s="21"/>
      <c r="H184" s="21"/>
      <c r="I184" s="42">
        <f>I185</f>
        <v>-140.596</v>
      </c>
      <c r="J184" s="42">
        <f>J185</f>
        <v>0</v>
      </c>
      <c r="K184" s="42">
        <f>K185</f>
        <v>0</v>
      </c>
    </row>
    <row r="185" spans="2:11" ht="15.75">
      <c r="B185" s="10">
        <v>100203</v>
      </c>
      <c r="C185" s="11" t="s">
        <v>75</v>
      </c>
      <c r="D185" s="12"/>
      <c r="E185" s="12"/>
      <c r="F185" s="12"/>
      <c r="G185" s="12"/>
      <c r="H185" s="12"/>
      <c r="I185" s="47">
        <f>SUM(I186:I187)</f>
        <v>-140.596</v>
      </c>
      <c r="J185" s="47">
        <f>SUM(J186:J187)</f>
        <v>0</v>
      </c>
      <c r="K185" s="47">
        <f>SUM(K186:K187)</f>
        <v>0</v>
      </c>
    </row>
    <row r="186" spans="2:11" ht="15.75">
      <c r="B186" s="6">
        <v>2240</v>
      </c>
      <c r="C186" s="7" t="s">
        <v>76</v>
      </c>
      <c r="D186" s="8"/>
      <c r="E186" s="8"/>
      <c r="F186" s="8"/>
      <c r="G186" s="8"/>
      <c r="H186" s="8"/>
      <c r="I186" s="103">
        <v>-130</v>
      </c>
      <c r="J186" s="48"/>
      <c r="K186" s="48"/>
    </row>
    <row r="187" spans="2:11" ht="31.5">
      <c r="B187" s="6">
        <v>2610</v>
      </c>
      <c r="C187" s="7" t="s">
        <v>82</v>
      </c>
      <c r="D187" s="8"/>
      <c r="E187" s="8"/>
      <c r="F187" s="8"/>
      <c r="G187" s="8"/>
      <c r="H187" s="8"/>
      <c r="I187" s="103">
        <f>SUM(I188:I190)</f>
        <v>-10.595999999999995</v>
      </c>
      <c r="J187" s="48">
        <f>SUM(J189:J190)</f>
        <v>0</v>
      </c>
      <c r="K187" s="48">
        <f>SUM(K189:K190)</f>
        <v>0</v>
      </c>
    </row>
    <row r="188" spans="2:11" ht="15.75">
      <c r="B188" s="6"/>
      <c r="C188" s="51" t="s">
        <v>142</v>
      </c>
      <c r="D188" s="8"/>
      <c r="E188" s="8"/>
      <c r="F188" s="8"/>
      <c r="G188" s="8"/>
      <c r="H188" s="8"/>
      <c r="I188" s="103">
        <v>-70.99</v>
      </c>
      <c r="J188" s="48"/>
      <c r="K188" s="48"/>
    </row>
    <row r="189" spans="2:11" ht="15.75">
      <c r="B189" s="6"/>
      <c r="C189" s="51" t="s">
        <v>91</v>
      </c>
      <c r="D189" s="52"/>
      <c r="E189" s="52"/>
      <c r="F189" s="52"/>
      <c r="G189" s="52"/>
      <c r="H189" s="52"/>
      <c r="I189" s="103">
        <v>54.064</v>
      </c>
      <c r="J189" s="48"/>
      <c r="K189" s="48"/>
    </row>
    <row r="190" spans="2:11" ht="15.75">
      <c r="B190" s="6"/>
      <c r="C190" s="51" t="s">
        <v>92</v>
      </c>
      <c r="D190" s="52"/>
      <c r="E190" s="52"/>
      <c r="F190" s="52"/>
      <c r="G190" s="52"/>
      <c r="H190" s="52"/>
      <c r="I190" s="103">
        <f>9.56-3.23</f>
        <v>6.33</v>
      </c>
      <c r="J190" s="48"/>
      <c r="K190" s="48"/>
    </row>
    <row r="191" spans="2:11" ht="15.75">
      <c r="B191" s="25"/>
      <c r="C191" s="26" t="s">
        <v>69</v>
      </c>
      <c r="D191" s="27"/>
      <c r="E191" s="27"/>
      <c r="F191" s="27"/>
      <c r="G191" s="27"/>
      <c r="H191" s="27"/>
      <c r="I191" s="35">
        <f>I196+I208+I215+I221+I203+I192+I224+I226+I228</f>
        <v>185.434</v>
      </c>
      <c r="J191" s="35">
        <f>J196+J208+J215+J221+J203+J192+J224+J226+J228</f>
        <v>0</v>
      </c>
      <c r="K191" s="35">
        <f>K196+K208+K215+K221+K203+K192+K224+K226+K228</f>
        <v>0</v>
      </c>
    </row>
    <row r="192" spans="2:11" ht="31.5">
      <c r="B192" s="10">
        <v>110103</v>
      </c>
      <c r="C192" s="11" t="s">
        <v>138</v>
      </c>
      <c r="D192" s="12">
        <v>951.1</v>
      </c>
      <c r="E192" s="12">
        <v>951.1</v>
      </c>
      <c r="F192" s="12">
        <v>0</v>
      </c>
      <c r="G192" s="12">
        <v>801.004</v>
      </c>
      <c r="H192" s="12">
        <v>40.903</v>
      </c>
      <c r="I192" s="37">
        <f>SUM(I193:I195)</f>
        <v>-11.65</v>
      </c>
      <c r="J192" s="37">
        <f>SUM(J193:J195)</f>
        <v>0</v>
      </c>
      <c r="K192" s="37">
        <f>SUM(K193:K195)</f>
        <v>0</v>
      </c>
    </row>
    <row r="193" spans="2:11" ht="15.75">
      <c r="B193" s="57">
        <v>2210</v>
      </c>
      <c r="C193" s="7" t="s">
        <v>83</v>
      </c>
      <c r="D193" s="58"/>
      <c r="E193" s="58"/>
      <c r="F193" s="58"/>
      <c r="G193" s="58"/>
      <c r="H193" s="58"/>
      <c r="I193" s="105">
        <f>-10+2</f>
        <v>-8</v>
      </c>
      <c r="J193" s="59"/>
      <c r="K193" s="59"/>
    </row>
    <row r="194" spans="2:11" ht="15.75">
      <c r="B194" s="6">
        <v>2240</v>
      </c>
      <c r="C194" s="7" t="s">
        <v>76</v>
      </c>
      <c r="D194" s="8"/>
      <c r="E194" s="8"/>
      <c r="F194" s="8"/>
      <c r="G194" s="8"/>
      <c r="H194" s="8"/>
      <c r="I194" s="103">
        <v>-3.5</v>
      </c>
      <c r="J194" s="41"/>
      <c r="K194" s="41"/>
    </row>
    <row r="195" spans="2:11" ht="15.75">
      <c r="B195" s="6">
        <v>2250</v>
      </c>
      <c r="C195" s="7" t="s">
        <v>88</v>
      </c>
      <c r="D195" s="8"/>
      <c r="E195" s="8"/>
      <c r="F195" s="8"/>
      <c r="G195" s="8"/>
      <c r="H195" s="8"/>
      <c r="I195" s="103">
        <v>-0.15</v>
      </c>
      <c r="J195" s="41"/>
      <c r="K195" s="41"/>
    </row>
    <row r="196" spans="2:11" ht="15.75">
      <c r="B196" s="10" t="s">
        <v>43</v>
      </c>
      <c r="C196" s="11" t="s">
        <v>44</v>
      </c>
      <c r="D196" s="12">
        <v>951.1</v>
      </c>
      <c r="E196" s="12">
        <v>951.1</v>
      </c>
      <c r="F196" s="12">
        <v>0</v>
      </c>
      <c r="G196" s="12">
        <v>801.004</v>
      </c>
      <c r="H196" s="12">
        <v>40.903</v>
      </c>
      <c r="I196" s="37">
        <f>SUM(I197:I202)</f>
        <v>-8.760000000000002</v>
      </c>
      <c r="J196" s="37">
        <f>SUM(J197:J202)</f>
        <v>0</v>
      </c>
      <c r="K196" s="37">
        <f>SUM(K197:K202)</f>
        <v>0</v>
      </c>
    </row>
    <row r="197" spans="2:11" ht="15.75">
      <c r="B197" s="6" t="s">
        <v>7</v>
      </c>
      <c r="C197" s="7" t="s">
        <v>8</v>
      </c>
      <c r="D197" s="8">
        <v>696.8</v>
      </c>
      <c r="E197" s="8">
        <v>696.8</v>
      </c>
      <c r="F197" s="8">
        <v>0</v>
      </c>
      <c r="G197" s="8">
        <v>588.198</v>
      </c>
      <c r="H197" s="8">
        <v>30.339</v>
      </c>
      <c r="I197" s="103">
        <v>-6.7</v>
      </c>
      <c r="J197" s="41"/>
      <c r="K197" s="41"/>
    </row>
    <row r="198" spans="2:11" ht="15.75">
      <c r="B198" s="6" t="s">
        <v>9</v>
      </c>
      <c r="C198" s="7" t="s">
        <v>10</v>
      </c>
      <c r="D198" s="8">
        <v>254.3</v>
      </c>
      <c r="E198" s="8">
        <v>254.3</v>
      </c>
      <c r="F198" s="8">
        <v>0</v>
      </c>
      <c r="G198" s="8">
        <v>212.806</v>
      </c>
      <c r="H198" s="8">
        <v>10.564</v>
      </c>
      <c r="I198" s="103">
        <v>-3.3</v>
      </c>
      <c r="J198" s="41"/>
      <c r="K198" s="41"/>
    </row>
    <row r="199" spans="2:11" ht="15.75">
      <c r="B199" s="57">
        <v>2210</v>
      </c>
      <c r="C199" s="7" t="s">
        <v>83</v>
      </c>
      <c r="D199" s="58"/>
      <c r="E199" s="58"/>
      <c r="F199" s="58"/>
      <c r="G199" s="58"/>
      <c r="H199" s="58"/>
      <c r="I199" s="105">
        <v>-0.39</v>
      </c>
      <c r="J199" s="59"/>
      <c r="K199" s="59"/>
    </row>
    <row r="200" spans="2:11" ht="15.75">
      <c r="B200" s="6">
        <v>2240</v>
      </c>
      <c r="C200" s="7" t="s">
        <v>76</v>
      </c>
      <c r="D200" s="8"/>
      <c r="E200" s="8"/>
      <c r="F200" s="8"/>
      <c r="G200" s="8"/>
      <c r="H200" s="8"/>
      <c r="I200" s="103">
        <f>-18-4.5</f>
        <v>-22.5</v>
      </c>
      <c r="J200" s="41"/>
      <c r="K200" s="41"/>
    </row>
    <row r="201" spans="2:11" ht="15.75">
      <c r="B201" s="6">
        <v>2271</v>
      </c>
      <c r="C201" s="7" t="s">
        <v>84</v>
      </c>
      <c r="D201" s="8"/>
      <c r="E201" s="8"/>
      <c r="F201" s="8"/>
      <c r="G201" s="8"/>
      <c r="H201" s="8"/>
      <c r="I201" s="103">
        <v>24.83</v>
      </c>
      <c r="J201" s="41"/>
      <c r="K201" s="41"/>
    </row>
    <row r="202" spans="2:11" s="62" customFormat="1" ht="15.75">
      <c r="B202" s="6">
        <v>2272</v>
      </c>
      <c r="C202" s="7" t="s">
        <v>80</v>
      </c>
      <c r="D202" s="8"/>
      <c r="E202" s="8"/>
      <c r="F202" s="8"/>
      <c r="G202" s="8"/>
      <c r="H202" s="8"/>
      <c r="I202" s="103">
        <v>-0.7</v>
      </c>
      <c r="J202" s="41"/>
      <c r="K202" s="41"/>
    </row>
    <row r="203" spans="2:11" ht="15.75">
      <c r="B203" s="10">
        <v>110202</v>
      </c>
      <c r="C203" s="11" t="s">
        <v>113</v>
      </c>
      <c r="D203" s="12"/>
      <c r="E203" s="12"/>
      <c r="F203" s="12"/>
      <c r="G203" s="12"/>
      <c r="H203" s="12"/>
      <c r="I203" s="71">
        <f>SUM(I204:I207)</f>
        <v>11.819999999999999</v>
      </c>
      <c r="J203" s="71">
        <f>SUM(J204:J207)</f>
        <v>0</v>
      </c>
      <c r="K203" s="71">
        <f>SUM(K204:K207)</f>
        <v>0</v>
      </c>
    </row>
    <row r="204" spans="2:11" ht="15.75">
      <c r="B204" s="6" t="s">
        <v>7</v>
      </c>
      <c r="C204" s="7" t="s">
        <v>8</v>
      </c>
      <c r="D204" s="8">
        <v>696.8</v>
      </c>
      <c r="E204" s="8">
        <v>696.8</v>
      </c>
      <c r="F204" s="8">
        <v>0</v>
      </c>
      <c r="G204" s="8">
        <v>588.198</v>
      </c>
      <c r="H204" s="8">
        <v>30.339</v>
      </c>
      <c r="I204" s="103">
        <v>-0.67</v>
      </c>
      <c r="J204" s="41"/>
      <c r="K204" s="41"/>
    </row>
    <row r="205" spans="2:11" ht="15.75">
      <c r="B205" s="6" t="s">
        <v>9</v>
      </c>
      <c r="C205" s="7" t="s">
        <v>10</v>
      </c>
      <c r="D205" s="8">
        <v>254.3</v>
      </c>
      <c r="E205" s="8">
        <v>254.3</v>
      </c>
      <c r="F205" s="8">
        <v>0</v>
      </c>
      <c r="G205" s="8">
        <v>212.806</v>
      </c>
      <c r="H205" s="8">
        <v>10.564</v>
      </c>
      <c r="I205" s="103">
        <v>-0.39</v>
      </c>
      <c r="J205" s="41"/>
      <c r="K205" s="41"/>
    </row>
    <row r="206" spans="2:11" ht="15.75">
      <c r="B206" s="6">
        <v>2271</v>
      </c>
      <c r="C206" s="7" t="s">
        <v>84</v>
      </c>
      <c r="D206" s="8"/>
      <c r="E206" s="8"/>
      <c r="F206" s="8"/>
      <c r="G206" s="8"/>
      <c r="H206" s="8"/>
      <c r="I206" s="103">
        <v>13.03</v>
      </c>
      <c r="J206" s="41"/>
      <c r="K206" s="41"/>
    </row>
    <row r="207" spans="2:11" ht="15.75">
      <c r="B207" s="6">
        <v>2273</v>
      </c>
      <c r="C207" s="7" t="s">
        <v>81</v>
      </c>
      <c r="D207" s="8"/>
      <c r="E207" s="8"/>
      <c r="F207" s="8"/>
      <c r="G207" s="8"/>
      <c r="H207" s="8"/>
      <c r="I207" s="103">
        <v>-0.15</v>
      </c>
      <c r="J207" s="41"/>
      <c r="K207" s="41"/>
    </row>
    <row r="208" spans="2:11" ht="31.5">
      <c r="B208" s="10" t="s">
        <v>45</v>
      </c>
      <c r="C208" s="11" t="s">
        <v>46</v>
      </c>
      <c r="D208" s="12">
        <v>1471.9</v>
      </c>
      <c r="E208" s="12">
        <v>1471.9</v>
      </c>
      <c r="F208" s="12">
        <v>0</v>
      </c>
      <c r="G208" s="12">
        <v>1303.311</v>
      </c>
      <c r="H208" s="12">
        <v>65.609</v>
      </c>
      <c r="I208" s="37">
        <f>SUM(I209:I214)</f>
        <v>178.348</v>
      </c>
      <c r="J208" s="37">
        <f>SUM(J209:J214)</f>
        <v>0</v>
      </c>
      <c r="K208" s="37">
        <f>SUM(K209:K214)</f>
        <v>0</v>
      </c>
    </row>
    <row r="209" spans="2:11" ht="15.75">
      <c r="B209" s="6" t="s">
        <v>7</v>
      </c>
      <c r="C209" s="7" t="s">
        <v>8</v>
      </c>
      <c r="D209" s="8">
        <v>1076.2</v>
      </c>
      <c r="E209" s="8">
        <v>1076.2</v>
      </c>
      <c r="F209" s="8">
        <v>0</v>
      </c>
      <c r="G209" s="8">
        <v>954.237</v>
      </c>
      <c r="H209" s="8">
        <v>48.397</v>
      </c>
      <c r="I209" s="103">
        <f>-11.6-1</f>
        <v>-12.6</v>
      </c>
      <c r="J209" s="41"/>
      <c r="K209" s="41"/>
    </row>
    <row r="210" spans="2:11" ht="15.75">
      <c r="B210" s="6" t="s">
        <v>9</v>
      </c>
      <c r="C210" s="7" t="s">
        <v>10</v>
      </c>
      <c r="D210" s="8">
        <v>395.7</v>
      </c>
      <c r="E210" s="8">
        <v>395.7</v>
      </c>
      <c r="F210" s="8">
        <v>0</v>
      </c>
      <c r="G210" s="8">
        <v>349.074</v>
      </c>
      <c r="H210" s="8">
        <v>17.211</v>
      </c>
      <c r="I210" s="103">
        <v>-4.1</v>
      </c>
      <c r="J210" s="41"/>
      <c r="K210" s="41"/>
    </row>
    <row r="211" spans="2:11" ht="15.75">
      <c r="B211" s="57">
        <v>2210</v>
      </c>
      <c r="C211" s="7" t="s">
        <v>83</v>
      </c>
      <c r="D211" s="58"/>
      <c r="E211" s="58"/>
      <c r="F211" s="58"/>
      <c r="G211" s="58"/>
      <c r="H211" s="58"/>
      <c r="I211" s="105">
        <v>-5.8</v>
      </c>
      <c r="J211" s="59"/>
      <c r="K211" s="59"/>
    </row>
    <row r="212" spans="2:11" ht="15.75">
      <c r="B212" s="46" t="s">
        <v>87</v>
      </c>
      <c r="C212" s="7" t="s">
        <v>88</v>
      </c>
      <c r="D212" s="8"/>
      <c r="E212" s="8"/>
      <c r="F212" s="8"/>
      <c r="G212" s="8"/>
      <c r="H212" s="8"/>
      <c r="I212" s="103">
        <v>-0.48</v>
      </c>
      <c r="J212" s="41"/>
      <c r="K212" s="41"/>
    </row>
    <row r="213" spans="2:11" ht="15.75">
      <c r="B213" s="6">
        <v>2271</v>
      </c>
      <c r="C213" s="7" t="s">
        <v>84</v>
      </c>
      <c r="D213" s="8"/>
      <c r="E213" s="8"/>
      <c r="F213" s="8"/>
      <c r="G213" s="8"/>
      <c r="H213" s="8"/>
      <c r="I213" s="103">
        <f>186.198-2</f>
        <v>184.198</v>
      </c>
      <c r="J213" s="41"/>
      <c r="K213" s="41"/>
    </row>
    <row r="214" spans="2:11" ht="15.75">
      <c r="B214" s="6">
        <v>2274</v>
      </c>
      <c r="C214" s="7" t="s">
        <v>99</v>
      </c>
      <c r="D214" s="8"/>
      <c r="E214" s="8"/>
      <c r="F214" s="8"/>
      <c r="G214" s="8"/>
      <c r="H214" s="8"/>
      <c r="I214" s="103">
        <f>18-0.87</f>
        <v>17.13</v>
      </c>
      <c r="J214" s="41"/>
      <c r="K214" s="41"/>
    </row>
    <row r="215" spans="2:11" ht="15.75">
      <c r="B215" s="10" t="s">
        <v>47</v>
      </c>
      <c r="C215" s="11" t="s">
        <v>48</v>
      </c>
      <c r="D215" s="12">
        <v>5110</v>
      </c>
      <c r="E215" s="12">
        <v>5110</v>
      </c>
      <c r="F215" s="12">
        <v>0</v>
      </c>
      <c r="G215" s="12">
        <v>4448.923</v>
      </c>
      <c r="H215" s="12">
        <v>176.611</v>
      </c>
      <c r="I215" s="37">
        <f>SUM(I216:I220)</f>
        <v>29.176</v>
      </c>
      <c r="J215" s="37">
        <f>SUM(J216:J220)</f>
        <v>0</v>
      </c>
      <c r="K215" s="37">
        <f>SUM(K216:K220)</f>
        <v>0</v>
      </c>
    </row>
    <row r="216" spans="2:11" ht="15.75">
      <c r="B216" s="6" t="s">
        <v>7</v>
      </c>
      <c r="C216" s="7" t="s">
        <v>8</v>
      </c>
      <c r="D216" s="8">
        <v>3785</v>
      </c>
      <c r="E216" s="8">
        <v>3785</v>
      </c>
      <c r="F216" s="8">
        <v>0</v>
      </c>
      <c r="G216" s="8">
        <v>3296.97</v>
      </c>
      <c r="H216" s="8">
        <v>127.99</v>
      </c>
      <c r="I216" s="103">
        <v>-20.25</v>
      </c>
      <c r="J216" s="41"/>
      <c r="K216" s="41"/>
    </row>
    <row r="217" spans="2:11" ht="15.75">
      <c r="B217" s="6" t="s">
        <v>9</v>
      </c>
      <c r="C217" s="7" t="s">
        <v>10</v>
      </c>
      <c r="D217" s="8">
        <v>1325</v>
      </c>
      <c r="E217" s="8">
        <v>1325</v>
      </c>
      <c r="F217" s="8">
        <v>0</v>
      </c>
      <c r="G217" s="8">
        <v>1151.953</v>
      </c>
      <c r="H217" s="8">
        <v>48.621</v>
      </c>
      <c r="I217" s="103">
        <v>-1.94</v>
      </c>
      <c r="J217" s="41"/>
      <c r="K217" s="41"/>
    </row>
    <row r="218" spans="2:11" ht="15.75">
      <c r="B218" s="6">
        <v>2271</v>
      </c>
      <c r="C218" s="7" t="s">
        <v>84</v>
      </c>
      <c r="D218" s="8"/>
      <c r="E218" s="8"/>
      <c r="F218" s="8"/>
      <c r="G218" s="8"/>
      <c r="H218" s="8"/>
      <c r="I218" s="103">
        <f>8.611+3.453+11.687</f>
        <v>23.750999999999998</v>
      </c>
      <c r="J218" s="41"/>
      <c r="K218" s="41"/>
    </row>
    <row r="219" spans="2:11" ht="15.75">
      <c r="B219" s="6">
        <v>2273</v>
      </c>
      <c r="C219" s="7" t="s">
        <v>81</v>
      </c>
      <c r="D219" s="8"/>
      <c r="E219" s="8"/>
      <c r="F219" s="8"/>
      <c r="G219" s="8"/>
      <c r="H219" s="8"/>
      <c r="I219" s="103">
        <v>-0.2</v>
      </c>
      <c r="J219" s="41"/>
      <c r="K219" s="41"/>
    </row>
    <row r="220" spans="2:11" ht="15.75">
      <c r="B220" s="6">
        <v>2274</v>
      </c>
      <c r="C220" s="7" t="s">
        <v>99</v>
      </c>
      <c r="D220" s="8"/>
      <c r="E220" s="8"/>
      <c r="F220" s="8"/>
      <c r="G220" s="8"/>
      <c r="H220" s="8"/>
      <c r="I220" s="103">
        <v>27.815</v>
      </c>
      <c r="J220" s="41"/>
      <c r="K220" s="41"/>
    </row>
    <row r="221" spans="2:11" ht="15.75">
      <c r="B221" s="10" t="s">
        <v>49</v>
      </c>
      <c r="C221" s="11" t="s">
        <v>50</v>
      </c>
      <c r="D221" s="12">
        <v>250</v>
      </c>
      <c r="E221" s="12">
        <v>250</v>
      </c>
      <c r="F221" s="12">
        <v>0</v>
      </c>
      <c r="G221" s="12">
        <v>207.337</v>
      </c>
      <c r="H221" s="12">
        <v>10.13</v>
      </c>
      <c r="I221" s="37">
        <f>SUM(I222:I223)</f>
        <v>-5.5</v>
      </c>
      <c r="J221" s="37">
        <f>SUM(J222:J223)</f>
        <v>0</v>
      </c>
      <c r="K221" s="37">
        <f>SUM(K222:K223)</f>
        <v>0</v>
      </c>
    </row>
    <row r="222" spans="2:11" ht="15.75">
      <c r="B222" s="6" t="s">
        <v>7</v>
      </c>
      <c r="C222" s="7" t="s">
        <v>8</v>
      </c>
      <c r="D222" s="8">
        <v>183</v>
      </c>
      <c r="E222" s="8">
        <v>183</v>
      </c>
      <c r="F222" s="8">
        <v>0</v>
      </c>
      <c r="G222" s="8">
        <v>157.399</v>
      </c>
      <c r="H222" s="8">
        <v>8.333</v>
      </c>
      <c r="I222" s="103">
        <v>-3.25</v>
      </c>
      <c r="J222" s="41"/>
      <c r="K222" s="41"/>
    </row>
    <row r="223" spans="2:11" ht="15.75">
      <c r="B223" s="6" t="s">
        <v>9</v>
      </c>
      <c r="C223" s="7" t="s">
        <v>10</v>
      </c>
      <c r="D223" s="8">
        <v>67</v>
      </c>
      <c r="E223" s="8">
        <v>67</v>
      </c>
      <c r="F223" s="8">
        <v>0</v>
      </c>
      <c r="G223" s="8">
        <v>49.937</v>
      </c>
      <c r="H223" s="8">
        <v>1.797</v>
      </c>
      <c r="I223" s="103">
        <v>-2.25</v>
      </c>
      <c r="J223" s="41"/>
      <c r="K223" s="41"/>
    </row>
    <row r="224" spans="2:11" ht="31.5">
      <c r="B224" s="10" t="s">
        <v>49</v>
      </c>
      <c r="C224" s="11" t="s">
        <v>139</v>
      </c>
      <c r="D224" s="12">
        <v>250</v>
      </c>
      <c r="E224" s="12">
        <v>250</v>
      </c>
      <c r="F224" s="12">
        <v>0</v>
      </c>
      <c r="G224" s="12">
        <v>207.337</v>
      </c>
      <c r="H224" s="12">
        <v>10.13</v>
      </c>
      <c r="I224" s="37">
        <f>SUM(I225)</f>
        <v>-4.4</v>
      </c>
      <c r="J224" s="37">
        <f>SUM(J225)</f>
        <v>0</v>
      </c>
      <c r="K224" s="37">
        <f>SUM(K225)</f>
        <v>0</v>
      </c>
    </row>
    <row r="225" spans="2:11" ht="15.75">
      <c r="B225" s="57">
        <v>2210</v>
      </c>
      <c r="C225" s="7" t="s">
        <v>83</v>
      </c>
      <c r="D225" s="58"/>
      <c r="E225" s="58"/>
      <c r="F225" s="58"/>
      <c r="G225" s="58"/>
      <c r="H225" s="58"/>
      <c r="I225" s="105">
        <v>-4.4</v>
      </c>
      <c r="J225" s="59"/>
      <c r="K225" s="59"/>
    </row>
    <row r="226" spans="2:11" ht="15.75">
      <c r="B226" s="10" t="s">
        <v>49</v>
      </c>
      <c r="C226" s="11" t="s">
        <v>140</v>
      </c>
      <c r="D226" s="12">
        <v>250</v>
      </c>
      <c r="E226" s="12">
        <v>250</v>
      </c>
      <c r="F226" s="12">
        <v>0</v>
      </c>
      <c r="G226" s="12">
        <v>207.337</v>
      </c>
      <c r="H226" s="12">
        <v>10.13</v>
      </c>
      <c r="I226" s="37">
        <f>SUM(I227)</f>
        <v>-0.45</v>
      </c>
      <c r="J226" s="37">
        <f>SUM(J227)</f>
        <v>0</v>
      </c>
      <c r="K226" s="37">
        <f>SUM(K227)</f>
        <v>0</v>
      </c>
    </row>
    <row r="227" spans="2:11" ht="15.75">
      <c r="B227" s="57">
        <v>2210</v>
      </c>
      <c r="C227" s="7" t="s">
        <v>83</v>
      </c>
      <c r="D227" s="58"/>
      <c r="E227" s="58"/>
      <c r="F227" s="58"/>
      <c r="G227" s="58"/>
      <c r="H227" s="58"/>
      <c r="I227" s="105">
        <v>-0.45</v>
      </c>
      <c r="J227" s="59"/>
      <c r="K227" s="59"/>
    </row>
    <row r="228" spans="2:11" ht="15.75">
      <c r="B228" s="10" t="s">
        <v>49</v>
      </c>
      <c r="C228" s="11" t="s">
        <v>143</v>
      </c>
      <c r="D228" s="12">
        <v>250</v>
      </c>
      <c r="E228" s="12">
        <v>250</v>
      </c>
      <c r="F228" s="12">
        <v>0</v>
      </c>
      <c r="G228" s="12">
        <v>207.337</v>
      </c>
      <c r="H228" s="12">
        <v>10.13</v>
      </c>
      <c r="I228" s="37">
        <f>SUM(I229)</f>
        <v>-3.15</v>
      </c>
      <c r="J228" s="37">
        <f>SUM(J229)</f>
        <v>0</v>
      </c>
      <c r="K228" s="37">
        <f>SUM(K229)</f>
        <v>0</v>
      </c>
    </row>
    <row r="229" spans="2:11" ht="15.75">
      <c r="B229" s="57">
        <v>2610</v>
      </c>
      <c r="C229" s="7" t="s">
        <v>93</v>
      </c>
      <c r="D229" s="58"/>
      <c r="E229" s="58"/>
      <c r="F229" s="58"/>
      <c r="G229" s="58"/>
      <c r="H229" s="58"/>
      <c r="I229" s="105">
        <v>-3.15</v>
      </c>
      <c r="J229" s="59"/>
      <c r="K229" s="59"/>
    </row>
    <row r="230" spans="2:11" ht="15.75">
      <c r="B230" s="53"/>
      <c r="C230" s="49" t="s">
        <v>94</v>
      </c>
      <c r="D230" s="50"/>
      <c r="E230" s="50"/>
      <c r="F230" s="50"/>
      <c r="G230" s="50"/>
      <c r="H230" s="50"/>
      <c r="I230" s="47">
        <f>I231+I233</f>
        <v>60</v>
      </c>
      <c r="J230" s="47">
        <f>J231+J233</f>
        <v>0</v>
      </c>
      <c r="K230" s="47">
        <f>K231+K233</f>
        <v>0</v>
      </c>
    </row>
    <row r="231" spans="2:11" ht="15.75">
      <c r="B231" s="10">
        <v>120100</v>
      </c>
      <c r="C231" s="11" t="s">
        <v>95</v>
      </c>
      <c r="D231" s="12"/>
      <c r="E231" s="12"/>
      <c r="F231" s="12"/>
      <c r="G231" s="12"/>
      <c r="H231" s="12"/>
      <c r="I231" s="44">
        <f>I232</f>
        <v>30</v>
      </c>
      <c r="J231" s="44">
        <f>J232</f>
        <v>0</v>
      </c>
      <c r="K231" s="44">
        <f>K232</f>
        <v>0</v>
      </c>
    </row>
    <row r="232" spans="2:11" ht="15.75">
      <c r="B232" s="6">
        <v>2610</v>
      </c>
      <c r="C232" s="7" t="s">
        <v>93</v>
      </c>
      <c r="D232" s="8"/>
      <c r="E232" s="8"/>
      <c r="F232" s="8"/>
      <c r="G232" s="8"/>
      <c r="H232" s="8"/>
      <c r="I232" s="103">
        <v>30</v>
      </c>
      <c r="J232" s="41"/>
      <c r="K232" s="41"/>
    </row>
    <row r="233" spans="2:11" ht="15.75">
      <c r="B233" s="10">
        <v>120201</v>
      </c>
      <c r="C233" s="11" t="s">
        <v>96</v>
      </c>
      <c r="D233" s="12"/>
      <c r="E233" s="12"/>
      <c r="F233" s="12"/>
      <c r="G233" s="12"/>
      <c r="H233" s="12"/>
      <c r="I233" s="44">
        <f>I234</f>
        <v>30</v>
      </c>
      <c r="J233" s="44">
        <f>J234</f>
        <v>0</v>
      </c>
      <c r="K233" s="44">
        <f>K234</f>
        <v>0</v>
      </c>
    </row>
    <row r="234" spans="2:11" ht="15.75">
      <c r="B234" s="6">
        <v>2610</v>
      </c>
      <c r="C234" s="7" t="s">
        <v>93</v>
      </c>
      <c r="D234" s="8"/>
      <c r="E234" s="8"/>
      <c r="F234" s="8"/>
      <c r="G234" s="8"/>
      <c r="H234" s="8"/>
      <c r="I234" s="103">
        <v>30</v>
      </c>
      <c r="J234" s="41"/>
      <c r="K234" s="41"/>
    </row>
    <row r="235" spans="2:11" ht="15.75">
      <c r="B235" s="28"/>
      <c r="C235" s="29" t="s">
        <v>70</v>
      </c>
      <c r="D235" s="30"/>
      <c r="E235" s="30"/>
      <c r="F235" s="30"/>
      <c r="G235" s="30"/>
      <c r="H235" s="30"/>
      <c r="I235" s="36">
        <f>I239+I245+I249+I236</f>
        <v>-17.793999999999997</v>
      </c>
      <c r="J235" s="36">
        <f>J239+J245+J249+J236</f>
        <v>0</v>
      </c>
      <c r="K235" s="36">
        <f>K239+K245+K249+K236</f>
        <v>0</v>
      </c>
    </row>
    <row r="236" spans="2:11" ht="31.5">
      <c r="B236" s="66">
        <v>130102</v>
      </c>
      <c r="C236" s="67" t="s">
        <v>108</v>
      </c>
      <c r="D236" s="68"/>
      <c r="E236" s="68"/>
      <c r="F236" s="68"/>
      <c r="G236" s="68"/>
      <c r="H236" s="68"/>
      <c r="I236" s="72">
        <f>SUM(I237:I238)</f>
        <v>-4.95</v>
      </c>
      <c r="J236" s="72">
        <f>SUM(J237:J238)</f>
        <v>0</v>
      </c>
      <c r="K236" s="72">
        <f>SUM(K237:K238)</f>
        <v>0</v>
      </c>
    </row>
    <row r="237" spans="2:11" ht="15.75">
      <c r="B237" s="57">
        <v>2210</v>
      </c>
      <c r="C237" s="7" t="s">
        <v>83</v>
      </c>
      <c r="D237" s="58"/>
      <c r="E237" s="58"/>
      <c r="F237" s="58"/>
      <c r="G237" s="58"/>
      <c r="H237" s="58"/>
      <c r="I237" s="105">
        <v>-3.35</v>
      </c>
      <c r="J237" s="59"/>
      <c r="K237" s="59"/>
    </row>
    <row r="238" spans="2:11" ht="15.75">
      <c r="B238" s="57">
        <v>2240</v>
      </c>
      <c r="C238" s="7" t="s">
        <v>76</v>
      </c>
      <c r="D238" s="58"/>
      <c r="E238" s="58"/>
      <c r="F238" s="58"/>
      <c r="G238" s="58"/>
      <c r="H238" s="58"/>
      <c r="I238" s="105">
        <v>-1.6</v>
      </c>
      <c r="J238" s="59"/>
      <c r="K238" s="59"/>
    </row>
    <row r="239" spans="2:11" ht="15.75">
      <c r="B239" s="10" t="s">
        <v>51</v>
      </c>
      <c r="C239" s="11" t="s">
        <v>62</v>
      </c>
      <c r="D239" s="12">
        <v>2346</v>
      </c>
      <c r="E239" s="12">
        <v>2271</v>
      </c>
      <c r="F239" s="12">
        <v>156.8</v>
      </c>
      <c r="G239" s="12">
        <v>1917.176</v>
      </c>
      <c r="H239" s="12">
        <v>130.442</v>
      </c>
      <c r="I239" s="37">
        <f>SUM(I240:I244)</f>
        <v>-22.214</v>
      </c>
      <c r="J239" s="37">
        <f>SUM(J240:J244)</f>
        <v>0</v>
      </c>
      <c r="K239" s="37">
        <f>SUM(K240:K244)</f>
        <v>0</v>
      </c>
    </row>
    <row r="240" spans="2:11" ht="15.75">
      <c r="B240" s="6" t="s">
        <v>7</v>
      </c>
      <c r="C240" s="7" t="s">
        <v>8</v>
      </c>
      <c r="D240" s="8">
        <v>743.1</v>
      </c>
      <c r="E240" s="8">
        <v>743.1</v>
      </c>
      <c r="F240" s="8">
        <v>0</v>
      </c>
      <c r="G240" s="8">
        <v>636.403</v>
      </c>
      <c r="H240" s="8">
        <v>40.735</v>
      </c>
      <c r="I240" s="103">
        <v>1.533</v>
      </c>
      <c r="J240" s="41"/>
      <c r="K240" s="41"/>
    </row>
    <row r="241" spans="2:11" ht="15.75">
      <c r="B241" s="6" t="s">
        <v>9</v>
      </c>
      <c r="C241" s="7" t="s">
        <v>10</v>
      </c>
      <c r="D241" s="8">
        <v>269.7</v>
      </c>
      <c r="E241" s="8">
        <v>269.7</v>
      </c>
      <c r="F241" s="8">
        <v>0</v>
      </c>
      <c r="G241" s="8">
        <v>224.544</v>
      </c>
      <c r="H241" s="8">
        <v>14.274</v>
      </c>
      <c r="I241" s="103">
        <v>0.363</v>
      </c>
      <c r="J241" s="41"/>
      <c r="K241" s="41"/>
    </row>
    <row r="242" spans="2:11" ht="15.75">
      <c r="B242" s="6">
        <v>2250</v>
      </c>
      <c r="C242" s="7" t="s">
        <v>88</v>
      </c>
      <c r="D242" s="8">
        <v>978.5</v>
      </c>
      <c r="E242" s="8">
        <v>923</v>
      </c>
      <c r="F242" s="8">
        <v>115</v>
      </c>
      <c r="G242" s="8">
        <v>775.46</v>
      </c>
      <c r="H242" s="8">
        <v>55.391</v>
      </c>
      <c r="I242" s="103">
        <v>-2.6</v>
      </c>
      <c r="J242" s="41"/>
      <c r="K242" s="41"/>
    </row>
    <row r="243" spans="2:11" ht="15.75">
      <c r="B243" s="6">
        <v>2271</v>
      </c>
      <c r="C243" s="7" t="s">
        <v>84</v>
      </c>
      <c r="D243" s="8"/>
      <c r="E243" s="8"/>
      <c r="F243" s="8"/>
      <c r="G243" s="8"/>
      <c r="H243" s="8"/>
      <c r="I243" s="103">
        <v>-21.2</v>
      </c>
      <c r="J243" s="41"/>
      <c r="K243" s="41"/>
    </row>
    <row r="244" spans="2:11" ht="15.75">
      <c r="B244" s="6">
        <v>2274</v>
      </c>
      <c r="C244" s="7" t="s">
        <v>99</v>
      </c>
      <c r="D244" s="8"/>
      <c r="E244" s="8"/>
      <c r="F244" s="8"/>
      <c r="G244" s="8"/>
      <c r="H244" s="8"/>
      <c r="I244" s="103">
        <v>-0.31</v>
      </c>
      <c r="J244" s="41"/>
      <c r="K244" s="41"/>
    </row>
    <row r="245" spans="2:11" ht="15.75">
      <c r="B245" s="10">
        <v>130107</v>
      </c>
      <c r="C245" s="11" t="s">
        <v>63</v>
      </c>
      <c r="D245" s="12">
        <v>1012.8</v>
      </c>
      <c r="E245" s="12">
        <v>1012.8</v>
      </c>
      <c r="F245" s="12">
        <v>0</v>
      </c>
      <c r="G245" s="12">
        <v>860.947</v>
      </c>
      <c r="H245" s="12">
        <v>55.01</v>
      </c>
      <c r="I245" s="37">
        <f>SUM(I246:I248)</f>
        <v>11.5</v>
      </c>
      <c r="J245" s="37">
        <f>SUM(J246:J248)</f>
        <v>0</v>
      </c>
      <c r="K245" s="37">
        <f>SUM(K246:K248)</f>
        <v>0</v>
      </c>
    </row>
    <row r="246" spans="2:11" ht="15.75">
      <c r="B246" s="6" t="s">
        <v>7</v>
      </c>
      <c r="C246" s="7" t="s">
        <v>8</v>
      </c>
      <c r="D246" s="8">
        <v>743.1</v>
      </c>
      <c r="E246" s="8">
        <v>743.1</v>
      </c>
      <c r="F246" s="8">
        <v>0</v>
      </c>
      <c r="G246" s="8">
        <v>636.403</v>
      </c>
      <c r="H246" s="8">
        <v>40.735</v>
      </c>
      <c r="I246" s="103">
        <v>-3.8</v>
      </c>
      <c r="J246" s="41"/>
      <c r="K246" s="41"/>
    </row>
    <row r="247" spans="2:11" ht="15.75">
      <c r="B247" s="6" t="s">
        <v>9</v>
      </c>
      <c r="C247" s="7" t="s">
        <v>10</v>
      </c>
      <c r="D247" s="8">
        <v>269.7</v>
      </c>
      <c r="E247" s="8">
        <v>269.7</v>
      </c>
      <c r="F247" s="8">
        <v>0</v>
      </c>
      <c r="G247" s="8">
        <v>224.544</v>
      </c>
      <c r="H247" s="8">
        <v>14.274</v>
      </c>
      <c r="I247" s="103">
        <v>-1.84</v>
      </c>
      <c r="J247" s="41"/>
      <c r="K247" s="41"/>
    </row>
    <row r="248" spans="2:11" ht="15.75">
      <c r="B248" s="6">
        <v>2271</v>
      </c>
      <c r="C248" s="7" t="s">
        <v>84</v>
      </c>
      <c r="D248" s="8"/>
      <c r="E248" s="8"/>
      <c r="F248" s="8"/>
      <c r="G248" s="8"/>
      <c r="H248" s="8"/>
      <c r="I248" s="103">
        <v>17.14</v>
      </c>
      <c r="J248" s="41"/>
      <c r="K248" s="41"/>
    </row>
    <row r="249" spans="2:11" ht="31.5">
      <c r="B249" s="10" t="s">
        <v>52</v>
      </c>
      <c r="C249" s="11" t="s">
        <v>53</v>
      </c>
      <c r="D249" s="12">
        <v>404.7</v>
      </c>
      <c r="E249" s="12">
        <v>404.7</v>
      </c>
      <c r="F249" s="12">
        <v>10.7</v>
      </c>
      <c r="G249" s="12">
        <v>350.698</v>
      </c>
      <c r="H249" s="12">
        <v>21.244</v>
      </c>
      <c r="I249" s="37">
        <f>I250+I251</f>
        <v>-2.13</v>
      </c>
      <c r="J249" s="37">
        <f>J250+J251</f>
        <v>0</v>
      </c>
      <c r="K249" s="37">
        <f>K250+K251</f>
        <v>0</v>
      </c>
    </row>
    <row r="250" spans="2:11" ht="15.75">
      <c r="B250" s="6" t="s">
        <v>7</v>
      </c>
      <c r="C250" s="7" t="s">
        <v>8</v>
      </c>
      <c r="D250" s="8">
        <v>297.2</v>
      </c>
      <c r="E250" s="8">
        <v>297.2</v>
      </c>
      <c r="F250" s="8">
        <v>8.2</v>
      </c>
      <c r="G250" s="8">
        <v>259.158</v>
      </c>
      <c r="H250" s="8">
        <v>15.856</v>
      </c>
      <c r="I250" s="103">
        <v>-1.14</v>
      </c>
      <c r="J250" s="41"/>
      <c r="K250" s="41"/>
    </row>
    <row r="251" spans="2:11" ht="15.75">
      <c r="B251" s="6" t="s">
        <v>9</v>
      </c>
      <c r="C251" s="7" t="s">
        <v>10</v>
      </c>
      <c r="D251" s="8">
        <v>107.5</v>
      </c>
      <c r="E251" s="8">
        <v>107.5</v>
      </c>
      <c r="F251" s="8">
        <v>2.5</v>
      </c>
      <c r="G251" s="8">
        <v>91.54</v>
      </c>
      <c r="H251" s="8">
        <v>5.388</v>
      </c>
      <c r="I251" s="103">
        <v>-0.99</v>
      </c>
      <c r="J251" s="41"/>
      <c r="K251" s="41"/>
    </row>
    <row r="252" spans="2:11" ht="15.75">
      <c r="B252" s="16"/>
      <c r="C252" s="17" t="s">
        <v>71</v>
      </c>
      <c r="D252" s="18"/>
      <c r="E252" s="18"/>
      <c r="F252" s="18"/>
      <c r="G252" s="18"/>
      <c r="H252" s="18"/>
      <c r="I252" s="32">
        <f>I253+I263+I267+I271+I275+I273+I255+I257+I261</f>
        <v>-137.54500000000002</v>
      </c>
      <c r="J252" s="32">
        <f>J253+J263+J267+J271+J275+J273+J255+J257+J261</f>
        <v>0</v>
      </c>
      <c r="K252" s="32">
        <f>K253+K263+K267+K271+K275+K273+K255+K257+K261</f>
        <v>26.466</v>
      </c>
    </row>
    <row r="253" spans="2:11" ht="31.5">
      <c r="B253" s="66">
        <v>170102</v>
      </c>
      <c r="C253" s="67" t="s">
        <v>132</v>
      </c>
      <c r="D253" s="68"/>
      <c r="E253" s="68"/>
      <c r="F253" s="68"/>
      <c r="G253" s="68"/>
      <c r="H253" s="68"/>
      <c r="I253" s="96">
        <f>SUM(I254)</f>
        <v>0</v>
      </c>
      <c r="J253" s="96">
        <f>SUM(J254)</f>
        <v>0</v>
      </c>
      <c r="K253" s="96">
        <f>SUM(K254)</f>
        <v>26.466</v>
      </c>
    </row>
    <row r="254" spans="2:11" ht="31.5">
      <c r="B254" s="57">
        <v>2610</v>
      </c>
      <c r="C254" s="101" t="s">
        <v>82</v>
      </c>
      <c r="D254" s="58"/>
      <c r="E254" s="58"/>
      <c r="F254" s="58"/>
      <c r="G254" s="58"/>
      <c r="H254" s="58"/>
      <c r="I254" s="59">
        <v>0</v>
      </c>
      <c r="J254" s="59"/>
      <c r="K254" s="105">
        <v>26.466</v>
      </c>
    </row>
    <row r="255" spans="2:11" ht="31.5">
      <c r="B255" s="10">
        <v>180404</v>
      </c>
      <c r="C255" s="11" t="s">
        <v>123</v>
      </c>
      <c r="D255" s="12">
        <v>1165.3</v>
      </c>
      <c r="E255" s="12">
        <v>1108.55</v>
      </c>
      <c r="F255" s="12">
        <v>74.38</v>
      </c>
      <c r="G255" s="12">
        <v>960.44</v>
      </c>
      <c r="H255" s="12">
        <v>65.617</v>
      </c>
      <c r="I255" s="37">
        <f>SUM(I256:I256)</f>
        <v>-8.4</v>
      </c>
      <c r="J255" s="37">
        <f>SUM(J256:J256)</f>
        <v>0</v>
      </c>
      <c r="K255" s="37">
        <f>SUM(K256:K256)</f>
        <v>0</v>
      </c>
    </row>
    <row r="256" spans="2:11" ht="15.75">
      <c r="B256" s="6">
        <v>2240</v>
      </c>
      <c r="C256" s="7" t="s">
        <v>76</v>
      </c>
      <c r="D256" s="8"/>
      <c r="E256" s="8"/>
      <c r="F256" s="8"/>
      <c r="G256" s="8"/>
      <c r="H256" s="8"/>
      <c r="I256" s="103">
        <v>-8.4</v>
      </c>
      <c r="J256" s="41"/>
      <c r="K256" s="41"/>
    </row>
    <row r="257" spans="2:11" ht="31.5">
      <c r="B257" s="10">
        <v>250403</v>
      </c>
      <c r="C257" s="11" t="s">
        <v>144</v>
      </c>
      <c r="D257" s="12">
        <v>1165.3</v>
      </c>
      <c r="E257" s="12">
        <v>1108.55</v>
      </c>
      <c r="F257" s="12">
        <v>74.38</v>
      </c>
      <c r="G257" s="12">
        <v>960.44</v>
      </c>
      <c r="H257" s="12">
        <v>65.617</v>
      </c>
      <c r="I257" s="37">
        <f>SUM(I258:J260)</f>
        <v>-87.11500000000001</v>
      </c>
      <c r="J257" s="37">
        <f>SUM(J258:K260)</f>
        <v>0</v>
      </c>
      <c r="K257" s="37">
        <f>SUM(K257:L259)</f>
        <v>0</v>
      </c>
    </row>
    <row r="258" spans="2:11" ht="15.75">
      <c r="B258" s="6">
        <v>2210</v>
      </c>
      <c r="C258" s="7" t="s">
        <v>122</v>
      </c>
      <c r="D258" s="8"/>
      <c r="E258" s="8"/>
      <c r="F258" s="8"/>
      <c r="G258" s="8"/>
      <c r="H258" s="8"/>
      <c r="I258" s="102">
        <v>-0.19</v>
      </c>
      <c r="J258" s="45"/>
      <c r="K258" s="45"/>
    </row>
    <row r="259" spans="2:11" ht="15.75">
      <c r="B259" s="6">
        <v>2240</v>
      </c>
      <c r="C259" s="7" t="s">
        <v>76</v>
      </c>
      <c r="D259" s="8"/>
      <c r="E259" s="8"/>
      <c r="F259" s="8"/>
      <c r="G259" s="8"/>
      <c r="H259" s="8"/>
      <c r="I259" s="103">
        <v>-20.195</v>
      </c>
      <c r="J259" s="41"/>
      <c r="K259" s="41"/>
    </row>
    <row r="260" spans="2:11" ht="15.75">
      <c r="B260" s="6">
        <v>2800</v>
      </c>
      <c r="C260" s="7" t="s">
        <v>103</v>
      </c>
      <c r="D260" s="8"/>
      <c r="E260" s="8"/>
      <c r="F260" s="8"/>
      <c r="G260" s="8"/>
      <c r="H260" s="8"/>
      <c r="I260" s="103">
        <v>-66.73</v>
      </c>
      <c r="J260" s="41"/>
      <c r="K260" s="41"/>
    </row>
    <row r="261" spans="2:11" ht="15.75">
      <c r="B261" s="10" t="s">
        <v>54</v>
      </c>
      <c r="C261" s="11" t="s">
        <v>145</v>
      </c>
      <c r="D261" s="12">
        <v>1165.3</v>
      </c>
      <c r="E261" s="12">
        <v>1108.55</v>
      </c>
      <c r="F261" s="12">
        <v>74.38</v>
      </c>
      <c r="G261" s="12">
        <v>960.44</v>
      </c>
      <c r="H261" s="12">
        <v>65.617</v>
      </c>
      <c r="I261" s="37">
        <f>SUM(I262)</f>
        <v>-5</v>
      </c>
      <c r="J261" s="37">
        <f>SUM(J262:J264)</f>
        <v>0</v>
      </c>
      <c r="K261" s="37">
        <f>SUM(K262:K264)</f>
        <v>0</v>
      </c>
    </row>
    <row r="262" spans="2:11" ht="31.5">
      <c r="B262" s="57">
        <v>2610</v>
      </c>
      <c r="C262" s="101" t="s">
        <v>82</v>
      </c>
      <c r="D262" s="58"/>
      <c r="E262" s="58"/>
      <c r="F262" s="58"/>
      <c r="G262" s="58"/>
      <c r="H262" s="58"/>
      <c r="I262" s="59">
        <v>-5</v>
      </c>
      <c r="J262" s="59"/>
      <c r="K262" s="105">
        <v>0</v>
      </c>
    </row>
    <row r="263" spans="2:11" ht="15.75">
      <c r="B263" s="10" t="s">
        <v>54</v>
      </c>
      <c r="C263" s="11" t="s">
        <v>64</v>
      </c>
      <c r="D263" s="12">
        <v>1165.3</v>
      </c>
      <c r="E263" s="12">
        <v>1108.55</v>
      </c>
      <c r="F263" s="12">
        <v>74.38</v>
      </c>
      <c r="G263" s="12">
        <v>960.44</v>
      </c>
      <c r="H263" s="12">
        <v>65.617</v>
      </c>
      <c r="I263" s="37">
        <f>SUM(I264:I266)</f>
        <v>-9.9</v>
      </c>
      <c r="J263" s="37">
        <f>SUM(J264:J266)</f>
        <v>0</v>
      </c>
      <c r="K263" s="37">
        <f>SUM(K264:K266)</f>
        <v>0</v>
      </c>
    </row>
    <row r="264" spans="2:11" ht="15.75">
      <c r="B264" s="6" t="s">
        <v>7</v>
      </c>
      <c r="C264" s="7" t="s">
        <v>8</v>
      </c>
      <c r="D264" s="8"/>
      <c r="E264" s="8"/>
      <c r="F264" s="8"/>
      <c r="G264" s="8"/>
      <c r="H264" s="8"/>
      <c r="I264" s="103">
        <v>-5.95</v>
      </c>
      <c r="J264" s="41"/>
      <c r="K264" s="41"/>
    </row>
    <row r="265" spans="2:11" ht="15.75">
      <c r="B265" s="6" t="s">
        <v>9</v>
      </c>
      <c r="C265" s="7" t="s">
        <v>10</v>
      </c>
      <c r="D265" s="8"/>
      <c r="E265" s="8"/>
      <c r="F265" s="8"/>
      <c r="G265" s="8"/>
      <c r="H265" s="8"/>
      <c r="I265" s="103">
        <v>-2.95</v>
      </c>
      <c r="J265" s="41"/>
      <c r="K265" s="41"/>
    </row>
    <row r="266" spans="2:11" ht="15.75">
      <c r="B266" s="6">
        <v>2240</v>
      </c>
      <c r="C266" s="7" t="s">
        <v>76</v>
      </c>
      <c r="D266" s="8"/>
      <c r="E266" s="8"/>
      <c r="F266" s="8"/>
      <c r="G266" s="8"/>
      <c r="H266" s="8"/>
      <c r="I266" s="103">
        <v>-1</v>
      </c>
      <c r="J266" s="41"/>
      <c r="K266" s="41"/>
    </row>
    <row r="267" spans="2:11" ht="15.75">
      <c r="B267" s="10">
        <v>250404</v>
      </c>
      <c r="C267" s="11" t="s">
        <v>65</v>
      </c>
      <c r="D267" s="12">
        <v>922.7</v>
      </c>
      <c r="E267" s="12">
        <v>922.7</v>
      </c>
      <c r="F267" s="12">
        <v>53.98</v>
      </c>
      <c r="G267" s="12">
        <v>793.463</v>
      </c>
      <c r="H267" s="12">
        <v>54.135</v>
      </c>
      <c r="I267" s="37">
        <f>SUM(I268:I270)</f>
        <v>3.95</v>
      </c>
      <c r="J267" s="37">
        <f>SUM(J268:J270)</f>
        <v>0</v>
      </c>
      <c r="K267" s="37">
        <f>SUM(K268:K270)</f>
        <v>0</v>
      </c>
    </row>
    <row r="268" spans="2:11" ht="15.75">
      <c r="B268" s="6" t="s">
        <v>7</v>
      </c>
      <c r="C268" s="7" t="s">
        <v>8</v>
      </c>
      <c r="D268" s="8">
        <v>677</v>
      </c>
      <c r="E268" s="8">
        <v>677</v>
      </c>
      <c r="F268" s="8">
        <v>39.6</v>
      </c>
      <c r="G268" s="8">
        <v>580.682</v>
      </c>
      <c r="H268" s="8">
        <v>39.685</v>
      </c>
      <c r="I268" s="103">
        <v>-2.9</v>
      </c>
      <c r="J268" s="41"/>
      <c r="K268" s="41"/>
    </row>
    <row r="269" spans="2:11" ht="15.75">
      <c r="B269" s="6" t="s">
        <v>9</v>
      </c>
      <c r="C269" s="7" t="s">
        <v>10</v>
      </c>
      <c r="D269" s="8">
        <v>245.7</v>
      </c>
      <c r="E269" s="8">
        <v>245.7</v>
      </c>
      <c r="F269" s="8">
        <v>14.38</v>
      </c>
      <c r="G269" s="8">
        <v>212.781</v>
      </c>
      <c r="H269" s="8">
        <v>14.45</v>
      </c>
      <c r="I269" s="103">
        <v>-1.15</v>
      </c>
      <c r="J269" s="41"/>
      <c r="K269" s="41"/>
    </row>
    <row r="270" spans="2:11" ht="15.75">
      <c r="B270" s="6">
        <v>2210</v>
      </c>
      <c r="C270" s="7" t="s">
        <v>122</v>
      </c>
      <c r="D270" s="8"/>
      <c r="E270" s="8"/>
      <c r="F270" s="8"/>
      <c r="G270" s="8"/>
      <c r="H270" s="8"/>
      <c r="I270" s="102">
        <v>8</v>
      </c>
      <c r="J270" s="45"/>
      <c r="K270" s="45"/>
    </row>
    <row r="271" spans="2:11" ht="15.75">
      <c r="B271" s="10">
        <v>170800</v>
      </c>
      <c r="C271" s="11" t="s">
        <v>112</v>
      </c>
      <c r="D271" s="12"/>
      <c r="E271" s="12"/>
      <c r="F271" s="12"/>
      <c r="G271" s="12"/>
      <c r="H271" s="12"/>
      <c r="I271" s="71">
        <f>I272</f>
        <v>-0.67</v>
      </c>
      <c r="J271" s="71">
        <f>J272</f>
        <v>0</v>
      </c>
      <c r="K271" s="71">
        <f>K272</f>
        <v>0</v>
      </c>
    </row>
    <row r="272" spans="2:11" ht="15.75">
      <c r="B272" s="6">
        <v>2210</v>
      </c>
      <c r="C272" s="7" t="s">
        <v>83</v>
      </c>
      <c r="D272" s="8"/>
      <c r="E272" s="8"/>
      <c r="F272" s="8"/>
      <c r="G272" s="8"/>
      <c r="H272" s="8"/>
      <c r="I272" s="103">
        <f>-0.114-0.556</f>
        <v>-0.67</v>
      </c>
      <c r="J272" s="41"/>
      <c r="K272" s="41"/>
    </row>
    <row r="273" spans="2:11" ht="26.25">
      <c r="B273" s="10">
        <v>171000</v>
      </c>
      <c r="C273" s="91" t="s">
        <v>121</v>
      </c>
      <c r="D273" s="12"/>
      <c r="E273" s="12"/>
      <c r="F273" s="12"/>
      <c r="G273" s="12"/>
      <c r="H273" s="12"/>
      <c r="I273" s="37">
        <f>I274</f>
        <v>-4.82</v>
      </c>
      <c r="J273" s="37">
        <f>J274</f>
        <v>0</v>
      </c>
      <c r="K273" s="37">
        <f>K274</f>
        <v>0</v>
      </c>
    </row>
    <row r="274" spans="2:11" ht="15.75">
      <c r="B274" s="6">
        <v>2210</v>
      </c>
      <c r="C274" s="7" t="s">
        <v>122</v>
      </c>
      <c r="D274" s="8"/>
      <c r="E274" s="8"/>
      <c r="F274" s="8"/>
      <c r="G274" s="8"/>
      <c r="H274" s="8"/>
      <c r="I274" s="102">
        <v>-4.82</v>
      </c>
      <c r="J274" s="45"/>
      <c r="K274" s="45"/>
    </row>
    <row r="275" spans="2:11" ht="31.5">
      <c r="B275" s="10">
        <v>210105</v>
      </c>
      <c r="C275" s="11" t="s">
        <v>111</v>
      </c>
      <c r="D275" s="12"/>
      <c r="E275" s="12"/>
      <c r="F275" s="12"/>
      <c r="G275" s="12"/>
      <c r="H275" s="12"/>
      <c r="I275" s="71">
        <f>SUM(I276:I277)</f>
        <v>-25.59</v>
      </c>
      <c r="J275" s="71">
        <f>SUM(J276:J277)</f>
        <v>0</v>
      </c>
      <c r="K275" s="71">
        <f>SUM(K276:K277)</f>
        <v>0</v>
      </c>
    </row>
    <row r="276" spans="2:11" ht="15.75">
      <c r="B276" s="6">
        <v>2210</v>
      </c>
      <c r="C276" s="7" t="s">
        <v>122</v>
      </c>
      <c r="D276" s="8"/>
      <c r="E276" s="8"/>
      <c r="F276" s="8"/>
      <c r="G276" s="8"/>
      <c r="H276" s="8"/>
      <c r="I276" s="102">
        <f>-16.72-8</f>
        <v>-24.72</v>
      </c>
      <c r="J276" s="45"/>
      <c r="K276" s="45"/>
    </row>
    <row r="277" spans="2:11" ht="15.75">
      <c r="B277" s="6">
        <v>2230</v>
      </c>
      <c r="C277" s="7" t="s">
        <v>110</v>
      </c>
      <c r="D277" s="8"/>
      <c r="E277" s="8"/>
      <c r="F277" s="8"/>
      <c r="G277" s="8"/>
      <c r="H277" s="8"/>
      <c r="I277" s="103">
        <v>-0.87</v>
      </c>
      <c r="J277" s="41"/>
      <c r="K277" s="41"/>
    </row>
    <row r="278" spans="2:11" ht="18.75">
      <c r="B278" s="13" t="s">
        <v>55</v>
      </c>
      <c r="C278" s="63" t="s">
        <v>56</v>
      </c>
      <c r="D278" s="64">
        <v>135905.849</v>
      </c>
      <c r="E278" s="64">
        <v>127535.124</v>
      </c>
      <c r="F278" s="64">
        <v>7922.867</v>
      </c>
      <c r="G278" s="64">
        <v>109538.809</v>
      </c>
      <c r="H278" s="64">
        <v>9820.77</v>
      </c>
      <c r="I278" s="65">
        <f>I5+I50+I104+I162+I184+I191+I235+I252+I230</f>
        <v>-5.684341886080802E-14</v>
      </c>
      <c r="J278" s="65">
        <f>J5+J50+J104+J162+J184+J191+J235+J252+J230</f>
        <v>242.7</v>
      </c>
      <c r="K278" s="65">
        <f>K5+K50+K104+K162+K184+K191+K235+K252+K230</f>
        <v>6.545999999999999</v>
      </c>
    </row>
    <row r="279" ht="12.75">
      <c r="I279" s="3"/>
    </row>
    <row r="280" spans="3:10" ht="15.75">
      <c r="C280" s="107"/>
      <c r="D280" s="108"/>
      <c r="E280" s="54"/>
      <c r="F280" s="55" t="s">
        <v>97</v>
      </c>
      <c r="G280" s="54"/>
      <c r="H280" s="54"/>
      <c r="J280" s="90"/>
    </row>
    <row r="281" spans="2:10" ht="15.75">
      <c r="B281" s="107" t="s">
        <v>146</v>
      </c>
      <c r="C281" s="108"/>
      <c r="D281" s="54"/>
      <c r="E281" s="55"/>
      <c r="F281" s="54"/>
      <c r="G281" s="54"/>
      <c r="H281" s="54"/>
      <c r="J281" s="106" t="s">
        <v>147</v>
      </c>
    </row>
    <row r="282" spans="3:10" ht="15.75">
      <c r="C282" s="107"/>
      <c r="D282" s="108"/>
      <c r="E282" s="54"/>
      <c r="F282" s="55" t="s">
        <v>98</v>
      </c>
      <c r="G282" s="54"/>
      <c r="H282" s="54"/>
      <c r="J282" s="90"/>
    </row>
    <row r="283" ht="12.75">
      <c r="I283" s="3"/>
    </row>
    <row r="284" ht="12.75">
      <c r="I284" s="3"/>
    </row>
  </sheetData>
  <sheetProtection/>
  <mergeCells count="5">
    <mergeCell ref="C280:D280"/>
    <mergeCell ref="C282:D282"/>
    <mergeCell ref="B2:K2"/>
    <mergeCell ref="J1:K1"/>
    <mergeCell ref="B281:C281"/>
  </mergeCells>
  <printOptions/>
  <pageMargins left="0.2362204724409449" right="0.1968503937007874" top="0.3937007874015748" bottom="0.4724409448818898" header="0.2755905511811024" footer="0.1968503937007874"/>
  <pageSetup fitToHeight="4" fitToWidth="1" horizontalDpi="600" verticalDpi="600" orientation="portrait" paperSize="9" scale="63" r:id="rId1"/>
  <rowBreaks count="1" manualBreakCount="1">
    <brk id="1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new5</dc:creator>
  <cp:keywords/>
  <dc:description/>
  <cp:lastModifiedBy>Admin</cp:lastModifiedBy>
  <cp:lastPrinted>2015-01-12T14:34:06Z</cp:lastPrinted>
  <dcterms:created xsi:type="dcterms:W3CDTF">2014-10-05T08:21:00Z</dcterms:created>
  <dcterms:modified xsi:type="dcterms:W3CDTF">2015-01-12T14:35:18Z</dcterms:modified>
  <cp:category/>
  <cp:version/>
  <cp:contentType/>
  <cp:contentStatus/>
</cp:coreProperties>
</file>